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ropbox\AGUAS DECIMA\PD 2023\Modelación AS_FR_09\"/>
    </mc:Choice>
  </mc:AlternateContent>
  <xr:revisionPtr revIDLastSave="0" documentId="13_ncr:1_{98DB8A98-82E3-44A9-B21D-AAB586169A1C}" xr6:coauthVersionLast="47" xr6:coauthVersionMax="47" xr10:uidLastSave="{00000000-0000-0000-0000-000000000000}"/>
  <bookViews>
    <workbookView xWindow="28680" yWindow="1335" windowWidth="19440" windowHeight="10590" tabRatio="722" firstSheet="40" activeTab="44" xr2:uid="{00000000-000D-0000-FFFF-FFFF00000000}"/>
  </bookViews>
  <sheets>
    <sheet name="Resumen" sheetId="29" r:id="rId1"/>
    <sheet name="Colec Krahmer II" sheetId="82" r:id="rId2"/>
    <sheet name="Colec Krahmer I" sheetId="49" r:id="rId3"/>
    <sheet name="Colec San Luis III" sheetId="48" r:id="rId4"/>
    <sheet name="Colec San Luis II" sheetId="67" r:id="rId5"/>
    <sheet name="Colec San Luis I" sheetId="65" r:id="rId6"/>
    <sheet name="Colec Ruben Dario" sheetId="76" r:id="rId7"/>
    <sheet name="Colec San Pablo" sheetId="47" r:id="rId8"/>
    <sheet name="Colec San Miguel" sheetId="79" r:id="rId9"/>
    <sheet name="Colec Circunv Sur" sheetId="46" r:id="rId10"/>
    <sheet name="Colec Francia II" sheetId="45" r:id="rId11"/>
    <sheet name="Colec Francia I" sheetId="44" r:id="rId12"/>
    <sheet name="Colec San Fco" sheetId="43" r:id="rId13"/>
    <sheet name="Colec CUT" sheetId="42" r:id="rId14"/>
    <sheet name="Colec Miraflores" sheetId="41" r:id="rId15"/>
    <sheet name="Colec Gral Lagos V" sheetId="73" r:id="rId16"/>
    <sheet name="Colec Gral Lagos IV" sheetId="70" r:id="rId17"/>
    <sheet name="Colec Gral Lagos III" sheetId="71" r:id="rId18"/>
    <sheet name="Colec Gral Lagos II" sheetId="69" r:id="rId19"/>
    <sheet name="Colec Gral Lagos I" sheetId="68" r:id="rId20"/>
    <sheet name="Colec Janequeo IV" sheetId="63" r:id="rId21"/>
    <sheet name="Colec Janequeo III" sheetId="64" r:id="rId22"/>
    <sheet name="Colec Janequeo II" sheetId="62" r:id="rId23"/>
    <sheet name="Colec Janequeo I" sheetId="61" r:id="rId24"/>
    <sheet name="Colec Los Pelues II" sheetId="60" r:id="rId25"/>
    <sheet name="Colec Los Pelues I" sheetId="90" r:id="rId26"/>
    <sheet name="Colec Los Avellanos" sheetId="74" r:id="rId27"/>
    <sheet name="Colec Domeyko" sheetId="59" r:id="rId28"/>
    <sheet name="Colec Escobar Phill II" sheetId="58" r:id="rId29"/>
    <sheet name="Colec Escobar Phill I" sheetId="57" r:id="rId30"/>
    <sheet name="Colec Baquedano" sheetId="50" r:id="rId31"/>
    <sheet name="Colec Sta Maria" sheetId="56" r:id="rId32"/>
    <sheet name="Colec Montt Baqued" sheetId="55" r:id="rId33"/>
    <sheet name="Colec P.A. Cerda IV" sheetId="54" r:id="rId34"/>
    <sheet name="Colec P.A. Cerda III" sheetId="53" r:id="rId35"/>
    <sheet name="Colec P.A. Cerda II" sheetId="52" r:id="rId36"/>
    <sheet name="Colec España" sheetId="40" r:id="rId37"/>
    <sheet name="Colec P.A. Cerda I" sheetId="39" r:id="rId38"/>
    <sheet name="Colec P.A. Cerda Norte" sheetId="38" r:id="rId39"/>
    <sheet name="Colec El Romance" sheetId="37" r:id="rId40"/>
    <sheet name="Colec Bombero Solis" sheetId="35" r:id="rId41"/>
    <sheet name="Colec Bueras Simpson" sheetId="34" r:id="rId42"/>
    <sheet name="Colec Simpson" sheetId="33" r:id="rId43"/>
    <sheet name="Colec Ecuador I-II" sheetId="32" r:id="rId44"/>
    <sheet name="Colec Balmaceda" sheetId="31" r:id="rId45"/>
    <sheet name="Colec Bosque Sur" sheetId="28" r:id="rId46"/>
    <sheet name="Colec Guacamayo" sheetId="27" r:id="rId47"/>
  </sheets>
  <externalReferences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31" l="1"/>
  <c r="N33" i="31"/>
  <c r="N34" i="31" s="1"/>
  <c r="N35" i="31" s="1"/>
  <c r="O33" i="31"/>
  <c r="P33" i="31"/>
  <c r="R33" i="31" s="1"/>
  <c r="Q33" i="31"/>
  <c r="Q34" i="31"/>
  <c r="Q35" i="31" s="1"/>
  <c r="P34" i="31"/>
  <c r="R34" i="31" s="1"/>
  <c r="O34" i="31"/>
  <c r="O35" i="31"/>
  <c r="R40" i="55"/>
  <c r="R41" i="55"/>
  <c r="R42" i="55"/>
  <c r="R43" i="55"/>
  <c r="Q42" i="55"/>
  <c r="Q43" i="55" s="1"/>
  <c r="Q41" i="55"/>
  <c r="Q40" i="55"/>
  <c r="P42" i="55"/>
  <c r="P43" i="55" s="1"/>
  <c r="P41" i="55"/>
  <c r="P40" i="55"/>
  <c r="O42" i="55"/>
  <c r="O43" i="55" s="1"/>
  <c r="O41" i="55"/>
  <c r="O40" i="55"/>
  <c r="N46" i="55"/>
  <c r="N42" i="55"/>
  <c r="N43" i="55" s="1"/>
  <c r="N44" i="55" s="1"/>
  <c r="N45" i="55" s="1"/>
  <c r="N41" i="55"/>
  <c r="N40" i="55"/>
  <c r="R13" i="50"/>
  <c r="R14" i="50"/>
  <c r="R15" i="50"/>
  <c r="Q15" i="50"/>
  <c r="Q14" i="50"/>
  <c r="Q13" i="50"/>
  <c r="P14" i="50"/>
  <c r="P15" i="50"/>
  <c r="P13" i="50"/>
  <c r="O15" i="50"/>
  <c r="O14" i="50"/>
  <c r="O13" i="50"/>
  <c r="N15" i="50"/>
  <c r="N16" i="50" s="1"/>
  <c r="N14" i="50"/>
  <c r="N13" i="50"/>
  <c r="R16" i="71"/>
  <c r="R17" i="71"/>
  <c r="R18" i="71"/>
  <c r="O18" i="71"/>
  <c r="O17" i="71"/>
  <c r="Q18" i="71"/>
  <c r="Q17" i="71"/>
  <c r="Q16" i="71"/>
  <c r="P17" i="71"/>
  <c r="P18" i="71"/>
  <c r="P16" i="71"/>
  <c r="O16" i="71"/>
  <c r="N18" i="71"/>
  <c r="N17" i="71"/>
  <c r="N16" i="71"/>
  <c r="N41" i="49"/>
  <c r="N40" i="49"/>
  <c r="N39" i="49"/>
  <c r="O41" i="49"/>
  <c r="O40" i="49"/>
  <c r="O39" i="49"/>
  <c r="P41" i="49"/>
  <c r="R41" i="49" s="1"/>
  <c r="P40" i="49"/>
  <c r="R40" i="49" s="1"/>
  <c r="P39" i="49"/>
  <c r="R39" i="49" s="1"/>
  <c r="Q41" i="49"/>
  <c r="Q40" i="49"/>
  <c r="Q39" i="49"/>
  <c r="Q41" i="82"/>
  <c r="Q42" i="82"/>
  <c r="Q40" i="82"/>
  <c r="Q39" i="82"/>
  <c r="R39" i="82"/>
  <c r="R40" i="82"/>
  <c r="R41" i="82"/>
  <c r="P41" i="82"/>
  <c r="P40" i="82"/>
  <c r="P39" i="82"/>
  <c r="O41" i="82"/>
  <c r="O40" i="82"/>
  <c r="O39" i="82"/>
  <c r="N41" i="82"/>
  <c r="N40" i="82"/>
  <c r="N39" i="82"/>
  <c r="E6" i="65"/>
  <c r="F6" i="65"/>
  <c r="C6" i="65"/>
  <c r="P35" i="31" l="1"/>
  <c r="R35" i="31" s="1"/>
  <c r="B6" i="29" l="1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7" i="29"/>
  <c r="B5" i="29"/>
  <c r="A36" i="29"/>
  <c r="A35" i="29"/>
  <c r="A34" i="29"/>
  <c r="A33" i="29"/>
  <c r="A32" i="29"/>
  <c r="A31" i="29"/>
  <c r="A30" i="29"/>
  <c r="A29" i="29"/>
  <c r="A28" i="29"/>
  <c r="A27" i="29"/>
  <c r="A26" i="29"/>
  <c r="A25" i="29"/>
  <c r="A24" i="29"/>
  <c r="A23" i="29"/>
  <c r="A22" i="29"/>
  <c r="A21" i="29"/>
  <c r="A20" i="29"/>
  <c r="A19" i="29"/>
  <c r="A18" i="29"/>
  <c r="A17" i="29"/>
  <c r="A16" i="29"/>
  <c r="A15" i="29"/>
  <c r="A14" i="29"/>
  <c r="A13" i="29"/>
  <c r="A12" i="29"/>
  <c r="A11" i="29"/>
  <c r="A10" i="29"/>
  <c r="A9" i="29"/>
  <c r="A8" i="29"/>
  <c r="A7" i="29"/>
  <c r="A6" i="29"/>
  <c r="A5" i="29"/>
  <c r="C29" i="31"/>
  <c r="G21" i="27" l="1"/>
  <c r="F6" i="27"/>
  <c r="C6" i="27"/>
  <c r="G21" i="28"/>
  <c r="F6" i="28"/>
  <c r="C6" i="28"/>
  <c r="F2" i="28"/>
  <c r="S36" i="31"/>
  <c r="P36" i="31"/>
  <c r="O36" i="31"/>
  <c r="G68" i="31"/>
  <c r="F49" i="31"/>
  <c r="F53" i="31" s="1"/>
  <c r="F25" i="31"/>
  <c r="G21" i="31"/>
  <c r="F6" i="31"/>
  <c r="C6" i="31"/>
  <c r="F2" i="31"/>
  <c r="G44" i="32"/>
  <c r="F25" i="32"/>
  <c r="C29" i="32" s="1"/>
  <c r="G21" i="32"/>
  <c r="F2" i="32"/>
  <c r="F6" i="32" s="1"/>
  <c r="G21" i="33"/>
  <c r="F2" i="33"/>
  <c r="C6" i="33" s="1"/>
  <c r="G21" i="34"/>
  <c r="F6" i="34"/>
  <c r="F2" i="34"/>
  <c r="C6" i="34" s="1"/>
  <c r="G21" i="35"/>
  <c r="F6" i="35"/>
  <c r="F2" i="35"/>
  <c r="C6" i="35" s="1"/>
  <c r="G21" i="37"/>
  <c r="F6" i="37"/>
  <c r="C6" i="37"/>
  <c r="F2" i="37"/>
  <c r="G21" i="38"/>
  <c r="F2" i="38"/>
  <c r="C6" i="38" s="1"/>
  <c r="G21" i="39"/>
  <c r="F6" i="39"/>
  <c r="C6" i="39"/>
  <c r="F2" i="39"/>
  <c r="G21" i="40"/>
  <c r="F2" i="40"/>
  <c r="C6" i="40" s="1"/>
  <c r="G21" i="52"/>
  <c r="C6" i="52"/>
  <c r="F2" i="52"/>
  <c r="F6" i="52" s="1"/>
  <c r="G21" i="53"/>
  <c r="F2" i="53"/>
  <c r="C6" i="53" s="1"/>
  <c r="G21" i="54"/>
  <c r="F2" i="54"/>
  <c r="F6" i="54" s="1"/>
  <c r="S44" i="55"/>
  <c r="Q44" i="55" s="1"/>
  <c r="P44" i="55"/>
  <c r="O44" i="55"/>
  <c r="G46" i="55"/>
  <c r="C31" i="55"/>
  <c r="F27" i="55"/>
  <c r="F31" i="55" s="1"/>
  <c r="G21" i="55"/>
  <c r="F6" i="55"/>
  <c r="C6" i="55"/>
  <c r="F2" i="55"/>
  <c r="G21" i="56"/>
  <c r="F2" i="56"/>
  <c r="F6" i="56" s="1"/>
  <c r="S16" i="50"/>
  <c r="P16" i="50"/>
  <c r="O16" i="50"/>
  <c r="O17" i="50" s="1"/>
  <c r="G44" i="50"/>
  <c r="F25" i="50"/>
  <c r="C29" i="50" s="1"/>
  <c r="G21" i="50"/>
  <c r="F2" i="50"/>
  <c r="F6" i="50" s="1"/>
  <c r="G21" i="57"/>
  <c r="F2" i="57"/>
  <c r="C6" i="57" s="1"/>
  <c r="G21" i="58"/>
  <c r="C6" i="58"/>
  <c r="F2" i="58"/>
  <c r="F6" i="58" s="1"/>
  <c r="G21" i="59"/>
  <c r="F2" i="59"/>
  <c r="C6" i="59" s="1"/>
  <c r="G21" i="74"/>
  <c r="C6" i="74"/>
  <c r="F2" i="74"/>
  <c r="F6" i="74" s="1"/>
  <c r="G21" i="90"/>
  <c r="F2" i="90"/>
  <c r="C6" i="90" s="1"/>
  <c r="G21" i="60"/>
  <c r="F2" i="60"/>
  <c r="F6" i="60" s="1"/>
  <c r="G21" i="61"/>
  <c r="F6" i="61"/>
  <c r="C6" i="61"/>
  <c r="F2" i="61"/>
  <c r="G21" i="62"/>
  <c r="C6" i="62"/>
  <c r="F2" i="62"/>
  <c r="F6" i="62" s="1"/>
  <c r="G21" i="64"/>
  <c r="F2" i="64"/>
  <c r="C6" i="64" s="1"/>
  <c r="G21" i="63"/>
  <c r="F2" i="63"/>
  <c r="F6" i="63" s="1"/>
  <c r="S19" i="71"/>
  <c r="P19" i="71"/>
  <c r="O19" i="71"/>
  <c r="S15" i="73"/>
  <c r="G21" i="68"/>
  <c r="F6" i="68"/>
  <c r="F2" i="68"/>
  <c r="E6" i="68" s="1"/>
  <c r="G21" i="69"/>
  <c r="F2" i="69"/>
  <c r="F6" i="69" s="1"/>
  <c r="G21" i="71"/>
  <c r="F2" i="71"/>
  <c r="F6" i="71" s="1"/>
  <c r="G21" i="70"/>
  <c r="F2" i="70"/>
  <c r="F6" i="70" s="1"/>
  <c r="G21" i="73"/>
  <c r="C6" i="73"/>
  <c r="F2" i="73"/>
  <c r="F6" i="73" s="1"/>
  <c r="G21" i="41"/>
  <c r="F2" i="41"/>
  <c r="F6" i="41" s="1"/>
  <c r="G21" i="42"/>
  <c r="F6" i="42"/>
  <c r="F2" i="42"/>
  <c r="C6" i="42" s="1"/>
  <c r="G21" i="43"/>
  <c r="F2" i="43"/>
  <c r="F6" i="43" s="1"/>
  <c r="G21" i="44"/>
  <c r="F6" i="44"/>
  <c r="F2" i="44"/>
  <c r="C6" i="44" s="1"/>
  <c r="G21" i="45"/>
  <c r="F2" i="45"/>
  <c r="F6" i="45" s="1"/>
  <c r="G21" i="46"/>
  <c r="F2" i="46"/>
  <c r="F6" i="46" s="1"/>
  <c r="G21" i="79"/>
  <c r="F2" i="79"/>
  <c r="F6" i="79" s="1"/>
  <c r="G21" i="47"/>
  <c r="C6" i="47"/>
  <c r="F2" i="47"/>
  <c r="F6" i="47" s="1"/>
  <c r="G21" i="76"/>
  <c r="F2" i="76"/>
  <c r="F6" i="76" s="1"/>
  <c r="G21" i="65"/>
  <c r="F2" i="65"/>
  <c r="G45" i="67"/>
  <c r="F26" i="67"/>
  <c r="F30" i="67" s="1"/>
  <c r="G21" i="67"/>
  <c r="F6" i="67"/>
  <c r="F2" i="67"/>
  <c r="C6" i="67" s="1"/>
  <c r="G21" i="48"/>
  <c r="F2" i="48"/>
  <c r="F6" i="48" s="1"/>
  <c r="S42" i="49"/>
  <c r="P42" i="49"/>
  <c r="O42" i="49"/>
  <c r="G44" i="49"/>
  <c r="F25" i="49"/>
  <c r="F29" i="49" s="1"/>
  <c r="G21" i="49"/>
  <c r="F2" i="49"/>
  <c r="F6" i="49" s="1"/>
  <c r="F48" i="82"/>
  <c r="F52" i="82" s="1"/>
  <c r="S39" i="82"/>
  <c r="P42" i="82"/>
  <c r="O42" i="82"/>
  <c r="F25" i="82"/>
  <c r="N42" i="82" s="1"/>
  <c r="G67" i="82"/>
  <c r="G44" i="82"/>
  <c r="G21" i="82"/>
  <c r="F2" i="82"/>
  <c r="F6" i="82" s="1"/>
  <c r="R36" i="29"/>
  <c r="R35" i="29"/>
  <c r="R34" i="29"/>
  <c r="R33" i="29"/>
  <c r="R32" i="29"/>
  <c r="R31" i="29"/>
  <c r="R30" i="29"/>
  <c r="R29" i="29"/>
  <c r="R28" i="29"/>
  <c r="R27" i="29"/>
  <c r="R26" i="29"/>
  <c r="R25" i="29"/>
  <c r="R24" i="29"/>
  <c r="R23" i="29"/>
  <c r="R22" i="29"/>
  <c r="R21" i="29"/>
  <c r="R20" i="29"/>
  <c r="R19" i="29"/>
  <c r="R18" i="29"/>
  <c r="R17" i="29"/>
  <c r="R16" i="29"/>
  <c r="R15" i="29"/>
  <c r="R14" i="29"/>
  <c r="R13" i="29"/>
  <c r="R12" i="29"/>
  <c r="R11" i="29"/>
  <c r="R10" i="29"/>
  <c r="R9" i="29"/>
  <c r="R8" i="29"/>
  <c r="R7" i="29"/>
  <c r="R6" i="29"/>
  <c r="R5" i="29"/>
  <c r="G20" i="27"/>
  <c r="G20" i="28"/>
  <c r="G67" i="31"/>
  <c r="G20" i="31"/>
  <c r="G43" i="32"/>
  <c r="G20" i="32"/>
  <c r="G20" i="33"/>
  <c r="G20" i="34"/>
  <c r="G20" i="35"/>
  <c r="G20" i="37"/>
  <c r="G20" i="38"/>
  <c r="G20" i="39"/>
  <c r="G20" i="40"/>
  <c r="G20" i="52"/>
  <c r="G20" i="53"/>
  <c r="G20" i="54"/>
  <c r="G45" i="55"/>
  <c r="G20" i="55"/>
  <c r="G20" i="56"/>
  <c r="G43" i="50"/>
  <c r="G20" i="50"/>
  <c r="G20" i="57"/>
  <c r="G20" i="58"/>
  <c r="G20" i="59"/>
  <c r="G20" i="74"/>
  <c r="G20" i="90"/>
  <c r="G20" i="60"/>
  <c r="G20" i="61"/>
  <c r="G20" i="62"/>
  <c r="G20" i="64"/>
  <c r="G20" i="63"/>
  <c r="G20" i="68"/>
  <c r="G20" i="69"/>
  <c r="G20" i="71"/>
  <c r="G20" i="70"/>
  <c r="G20" i="73"/>
  <c r="G20" i="41"/>
  <c r="G20" i="42"/>
  <c r="G20" i="43"/>
  <c r="G20" i="44"/>
  <c r="G20" i="45"/>
  <c r="G20" i="46"/>
  <c r="G20" i="79"/>
  <c r="G20" i="47"/>
  <c r="G20" i="76"/>
  <c r="G20" i="65"/>
  <c r="G44" i="67"/>
  <c r="G20" i="67"/>
  <c r="G20" i="48"/>
  <c r="G43" i="49"/>
  <c r="G20" i="49"/>
  <c r="G66" i="82"/>
  <c r="G43" i="82"/>
  <c r="G20" i="82"/>
  <c r="G19" i="27"/>
  <c r="G19" i="28"/>
  <c r="G66" i="31"/>
  <c r="G19" i="31"/>
  <c r="G42" i="32"/>
  <c r="G19" i="32"/>
  <c r="G19" i="33"/>
  <c r="G19" i="34"/>
  <c r="G19" i="35"/>
  <c r="G19" i="37"/>
  <c r="G19" i="38"/>
  <c r="G19" i="39"/>
  <c r="G19" i="40"/>
  <c r="G19" i="52"/>
  <c r="G19" i="53"/>
  <c r="G19" i="54"/>
  <c r="G44" i="55"/>
  <c r="G19" i="55"/>
  <c r="G19" i="56"/>
  <c r="G42" i="50"/>
  <c r="G19" i="50"/>
  <c r="G19" i="57"/>
  <c r="G19" i="58"/>
  <c r="G19" i="59"/>
  <c r="G19" i="74"/>
  <c r="G19" i="90"/>
  <c r="G19" i="60"/>
  <c r="G19" i="61"/>
  <c r="G19" i="62"/>
  <c r="G19" i="64"/>
  <c r="G19" i="63"/>
  <c r="G19" i="68"/>
  <c r="G19" i="69"/>
  <c r="G19" i="71"/>
  <c r="G19" i="70"/>
  <c r="G19" i="73"/>
  <c r="G19" i="41"/>
  <c r="G19" i="42"/>
  <c r="G19" i="43"/>
  <c r="G19" i="44"/>
  <c r="G19" i="45"/>
  <c r="G19" i="46"/>
  <c r="G19" i="79"/>
  <c r="G19" i="47"/>
  <c r="G19" i="76"/>
  <c r="G19" i="65"/>
  <c r="G43" i="67"/>
  <c r="G19" i="67"/>
  <c r="G19" i="48"/>
  <c r="G42" i="49"/>
  <c r="G19" i="49"/>
  <c r="G65" i="82"/>
  <c r="G42" i="82"/>
  <c r="G19" i="82"/>
  <c r="G18" i="27"/>
  <c r="G18" i="28"/>
  <c r="G65" i="31"/>
  <c r="G18" i="31"/>
  <c r="G41" i="32"/>
  <c r="G18" i="32"/>
  <c r="G18" i="33"/>
  <c r="G18" i="34"/>
  <c r="G18" i="35"/>
  <c r="G18" i="37"/>
  <c r="G18" i="38"/>
  <c r="G18" i="39"/>
  <c r="G18" i="40"/>
  <c r="G18" i="52"/>
  <c r="G18" i="53"/>
  <c r="G18" i="54"/>
  <c r="G43" i="55"/>
  <c r="G18" i="55"/>
  <c r="G18" i="56"/>
  <c r="G41" i="50"/>
  <c r="G18" i="50"/>
  <c r="G18" i="57"/>
  <c r="G18" i="58"/>
  <c r="G18" i="59"/>
  <c r="G18" i="74"/>
  <c r="G18" i="90"/>
  <c r="G18" i="60"/>
  <c r="G18" i="61"/>
  <c r="G18" i="62"/>
  <c r="G18" i="64"/>
  <c r="G18" i="63"/>
  <c r="G18" i="68"/>
  <c r="G18" i="69"/>
  <c r="G18" i="71"/>
  <c r="G18" i="70"/>
  <c r="G18" i="73"/>
  <c r="G18" i="41"/>
  <c r="G18" i="42"/>
  <c r="G18" i="43"/>
  <c r="G18" i="44"/>
  <c r="G18" i="45"/>
  <c r="G18" i="46"/>
  <c r="G18" i="79"/>
  <c r="G18" i="47"/>
  <c r="G18" i="76"/>
  <c r="G18" i="65"/>
  <c r="G42" i="67"/>
  <c r="G18" i="67"/>
  <c r="G18" i="48"/>
  <c r="G41" i="49"/>
  <c r="G18" i="49"/>
  <c r="G64" i="82"/>
  <c r="G41" i="82"/>
  <c r="G18" i="82"/>
  <c r="G17" i="27"/>
  <c r="G17" i="28"/>
  <c r="G64" i="31"/>
  <c r="G17" i="31"/>
  <c r="G40" i="32"/>
  <c r="G17" i="32"/>
  <c r="G17" i="33"/>
  <c r="G17" i="34"/>
  <c r="G17" i="35"/>
  <c r="G17" i="37"/>
  <c r="G17" i="38"/>
  <c r="G17" i="39"/>
  <c r="G17" i="40"/>
  <c r="G17" i="52"/>
  <c r="G17" i="53"/>
  <c r="G17" i="54"/>
  <c r="G42" i="55"/>
  <c r="G17" i="55"/>
  <c r="G17" i="56"/>
  <c r="G40" i="50"/>
  <c r="G17" i="50"/>
  <c r="G17" i="57"/>
  <c r="G17" i="58"/>
  <c r="G17" i="59"/>
  <c r="G17" i="74"/>
  <c r="G17" i="90"/>
  <c r="G17" i="60"/>
  <c r="G17" i="61"/>
  <c r="G17" i="62"/>
  <c r="G17" i="64"/>
  <c r="G17" i="63"/>
  <c r="G17" i="68"/>
  <c r="G17" i="69"/>
  <c r="G17" i="71"/>
  <c r="G17" i="70"/>
  <c r="G17" i="73"/>
  <c r="G17" i="41"/>
  <c r="G17" i="42"/>
  <c r="G17" i="43"/>
  <c r="G17" i="44"/>
  <c r="G17" i="45"/>
  <c r="G17" i="46"/>
  <c r="G17" i="79"/>
  <c r="G17" i="47"/>
  <c r="G17" i="76"/>
  <c r="G17" i="65"/>
  <c r="G41" i="67"/>
  <c r="G17" i="67"/>
  <c r="G17" i="48"/>
  <c r="G40" i="49"/>
  <c r="G17" i="49"/>
  <c r="G63" i="82"/>
  <c r="G40" i="82"/>
  <c r="G17" i="82"/>
  <c r="G16" i="27"/>
  <c r="G16" i="28"/>
  <c r="G63" i="31"/>
  <c r="G16" i="31"/>
  <c r="G39" i="32"/>
  <c r="G16" i="32"/>
  <c r="G16" i="33"/>
  <c r="G16" i="34"/>
  <c r="G16" i="35"/>
  <c r="G16" i="37"/>
  <c r="G16" i="38"/>
  <c r="G16" i="39"/>
  <c r="G16" i="40"/>
  <c r="G16" i="52"/>
  <c r="G16" i="53"/>
  <c r="G16" i="54"/>
  <c r="G41" i="55"/>
  <c r="G16" i="55"/>
  <c r="G16" i="56"/>
  <c r="G39" i="50"/>
  <c r="G16" i="50"/>
  <c r="G16" i="57"/>
  <c r="G16" i="58"/>
  <c r="G16" i="59"/>
  <c r="G16" i="74"/>
  <c r="G16" i="90"/>
  <c r="G16" i="60"/>
  <c r="G16" i="61"/>
  <c r="G16" i="62"/>
  <c r="G16" i="64"/>
  <c r="G16" i="63"/>
  <c r="G16" i="68"/>
  <c r="G16" i="69"/>
  <c r="G16" i="71"/>
  <c r="G16" i="70"/>
  <c r="G16" i="73"/>
  <c r="G16" i="41"/>
  <c r="G16" i="42"/>
  <c r="G16" i="43"/>
  <c r="G16" i="44"/>
  <c r="G16" i="45"/>
  <c r="G16" i="46"/>
  <c r="G16" i="79"/>
  <c r="G16" i="47"/>
  <c r="G16" i="76"/>
  <c r="G16" i="65"/>
  <c r="G40" i="67"/>
  <c r="G16" i="67"/>
  <c r="G16" i="48"/>
  <c r="G39" i="49"/>
  <c r="G16" i="49"/>
  <c r="G62" i="82"/>
  <c r="G39" i="82"/>
  <c r="G16" i="82"/>
  <c r="G15" i="27"/>
  <c r="G15" i="28"/>
  <c r="G62" i="31"/>
  <c r="G15" i="31"/>
  <c r="G38" i="32"/>
  <c r="G15" i="32"/>
  <c r="G15" i="33"/>
  <c r="G15" i="34"/>
  <c r="G15" i="35"/>
  <c r="G15" i="37"/>
  <c r="G15" i="38"/>
  <c r="G15" i="39"/>
  <c r="G15" i="40"/>
  <c r="G15" i="52"/>
  <c r="G15" i="53"/>
  <c r="G15" i="54"/>
  <c r="G40" i="55"/>
  <c r="G15" i="55"/>
  <c r="G15" i="56"/>
  <c r="G38" i="50"/>
  <c r="G15" i="50"/>
  <c r="G15" i="57"/>
  <c r="G15" i="58"/>
  <c r="G15" i="59"/>
  <c r="G15" i="74"/>
  <c r="G15" i="90"/>
  <c r="G15" i="60"/>
  <c r="G15" i="61"/>
  <c r="G15" i="62"/>
  <c r="G15" i="64"/>
  <c r="G15" i="63"/>
  <c r="G15" i="68"/>
  <c r="G15" i="69"/>
  <c r="G15" i="71"/>
  <c r="G15" i="70"/>
  <c r="G15" i="73"/>
  <c r="G15" i="41"/>
  <c r="G15" i="42"/>
  <c r="G15" i="43"/>
  <c r="G15" i="44"/>
  <c r="G15" i="45"/>
  <c r="G15" i="46"/>
  <c r="G15" i="79"/>
  <c r="G15" i="47"/>
  <c r="G15" i="76"/>
  <c r="G15" i="65"/>
  <c r="G39" i="67"/>
  <c r="G15" i="67"/>
  <c r="G15" i="48"/>
  <c r="G38" i="49"/>
  <c r="G15" i="49"/>
  <c r="G61" i="82"/>
  <c r="G38" i="82"/>
  <c r="G15" i="82"/>
  <c r="G14" i="27"/>
  <c r="G14" i="28"/>
  <c r="G61" i="31"/>
  <c r="G14" i="31"/>
  <c r="G37" i="32"/>
  <c r="G14" i="32"/>
  <c r="G14" i="33"/>
  <c r="G14" i="34"/>
  <c r="G14" i="35"/>
  <c r="G14" i="37"/>
  <c r="G14" i="38"/>
  <c r="G14" i="39"/>
  <c r="G14" i="40"/>
  <c r="G14" i="52"/>
  <c r="G14" i="53"/>
  <c r="G14" i="54"/>
  <c r="G39" i="55"/>
  <c r="G14" i="55"/>
  <c r="G14" i="56"/>
  <c r="G37" i="50"/>
  <c r="G14" i="50"/>
  <c r="G14" i="57"/>
  <c r="G14" i="58"/>
  <c r="G14" i="59"/>
  <c r="G14" i="74"/>
  <c r="G14" i="90"/>
  <c r="G14" i="60"/>
  <c r="G14" i="61"/>
  <c r="G14" i="62"/>
  <c r="G14" i="64"/>
  <c r="G14" i="63"/>
  <c r="G14" i="68"/>
  <c r="G14" i="69"/>
  <c r="G14" i="71"/>
  <c r="G14" i="70"/>
  <c r="G14" i="73"/>
  <c r="G14" i="41"/>
  <c r="G14" i="42"/>
  <c r="G14" i="43"/>
  <c r="G14" i="44"/>
  <c r="G14" i="45"/>
  <c r="G14" i="46"/>
  <c r="G14" i="79"/>
  <c r="G14" i="47"/>
  <c r="G14" i="76"/>
  <c r="G14" i="65"/>
  <c r="G38" i="67"/>
  <c r="G14" i="67"/>
  <c r="G14" i="48"/>
  <c r="G37" i="49"/>
  <c r="G14" i="49"/>
  <c r="G60" i="82"/>
  <c r="G37" i="82"/>
  <c r="G14" i="82"/>
  <c r="G13" i="27"/>
  <c r="G13" i="28"/>
  <c r="G60" i="31"/>
  <c r="G13" i="31"/>
  <c r="G36" i="32"/>
  <c r="G13" i="32"/>
  <c r="G13" i="33"/>
  <c r="G13" i="34"/>
  <c r="G13" i="35"/>
  <c r="G13" i="37"/>
  <c r="G13" i="38"/>
  <c r="G13" i="39"/>
  <c r="G13" i="40"/>
  <c r="G13" i="52"/>
  <c r="G13" i="53"/>
  <c r="G13" i="54"/>
  <c r="G38" i="55"/>
  <c r="G13" i="55"/>
  <c r="G13" i="56"/>
  <c r="G36" i="50"/>
  <c r="G13" i="50"/>
  <c r="G13" i="57"/>
  <c r="G13" i="58"/>
  <c r="G13" i="59"/>
  <c r="G13" i="74"/>
  <c r="G13" i="90"/>
  <c r="G13" i="60"/>
  <c r="G13" i="61"/>
  <c r="G13" i="62"/>
  <c r="G13" i="64"/>
  <c r="G13" i="63"/>
  <c r="G13" i="68"/>
  <c r="G13" i="69"/>
  <c r="G13" i="71"/>
  <c r="G13" i="70"/>
  <c r="G13" i="73"/>
  <c r="G13" i="41"/>
  <c r="G13" i="42"/>
  <c r="G13" i="43"/>
  <c r="G13" i="44"/>
  <c r="G13" i="45"/>
  <c r="G13" i="46"/>
  <c r="G13" i="79"/>
  <c r="G13" i="47"/>
  <c r="G13" i="76"/>
  <c r="G13" i="65"/>
  <c r="G37" i="67"/>
  <c r="G13" i="67"/>
  <c r="G13" i="48"/>
  <c r="G36" i="49"/>
  <c r="G13" i="49"/>
  <c r="G59" i="82"/>
  <c r="G36" i="82"/>
  <c r="G13" i="82"/>
  <c r="G12" i="27"/>
  <c r="G12" i="28"/>
  <c r="G59" i="31"/>
  <c r="G12" i="31"/>
  <c r="G35" i="32"/>
  <c r="G12" i="32"/>
  <c r="G12" i="33"/>
  <c r="G12" i="34"/>
  <c r="G12" i="35"/>
  <c r="G12" i="37"/>
  <c r="G12" i="38"/>
  <c r="G12" i="39"/>
  <c r="G12" i="40"/>
  <c r="G12" i="52"/>
  <c r="G12" i="53"/>
  <c r="G12" i="54"/>
  <c r="G37" i="55"/>
  <c r="G12" i="55"/>
  <c r="G12" i="56"/>
  <c r="G35" i="50"/>
  <c r="G12" i="50"/>
  <c r="G12" i="57"/>
  <c r="G12" i="58"/>
  <c r="G12" i="59"/>
  <c r="G12" i="74"/>
  <c r="G12" i="90"/>
  <c r="G12" i="60"/>
  <c r="G12" i="61"/>
  <c r="G12" i="62"/>
  <c r="G12" i="64"/>
  <c r="G12" i="63"/>
  <c r="G12" i="68"/>
  <c r="G12" i="69"/>
  <c r="G12" i="71"/>
  <c r="G12" i="70"/>
  <c r="G12" i="73"/>
  <c r="G12" i="41"/>
  <c r="G12" i="42"/>
  <c r="G12" i="43"/>
  <c r="G12" i="44"/>
  <c r="G12" i="45"/>
  <c r="G12" i="46"/>
  <c r="G12" i="79"/>
  <c r="G12" i="47"/>
  <c r="G12" i="76"/>
  <c r="G12" i="65"/>
  <c r="G36" i="67"/>
  <c r="G12" i="67"/>
  <c r="G12" i="48"/>
  <c r="G35" i="49"/>
  <c r="G12" i="49"/>
  <c r="G58" i="82"/>
  <c r="G35" i="82"/>
  <c r="G12" i="82"/>
  <c r="G11" i="27"/>
  <c r="G11" i="28"/>
  <c r="G58" i="31"/>
  <c r="G11" i="31"/>
  <c r="G34" i="32"/>
  <c r="G11" i="32"/>
  <c r="G11" i="33"/>
  <c r="G11" i="34"/>
  <c r="G11" i="35"/>
  <c r="G11" i="37"/>
  <c r="G11" i="38"/>
  <c r="G11" i="39"/>
  <c r="G11" i="40"/>
  <c r="G11" i="52"/>
  <c r="G11" i="53"/>
  <c r="G11" i="54"/>
  <c r="G36" i="55"/>
  <c r="G11" i="55"/>
  <c r="G11" i="56"/>
  <c r="G34" i="50"/>
  <c r="G11" i="50"/>
  <c r="G11" i="57"/>
  <c r="G11" i="58"/>
  <c r="G11" i="59"/>
  <c r="G11" i="74"/>
  <c r="G11" i="90"/>
  <c r="G11" i="60"/>
  <c r="G11" i="61"/>
  <c r="G11" i="62"/>
  <c r="G11" i="64"/>
  <c r="G11" i="63"/>
  <c r="G11" i="68"/>
  <c r="G11" i="69"/>
  <c r="G11" i="71"/>
  <c r="G11" i="70"/>
  <c r="G11" i="73"/>
  <c r="G11" i="41"/>
  <c r="G11" i="42"/>
  <c r="G11" i="43"/>
  <c r="G11" i="44"/>
  <c r="G11" i="45"/>
  <c r="G11" i="46"/>
  <c r="G11" i="79"/>
  <c r="G11" i="47"/>
  <c r="G11" i="76"/>
  <c r="G11" i="65"/>
  <c r="G35" i="67"/>
  <c r="G11" i="67"/>
  <c r="G11" i="48"/>
  <c r="G34" i="49"/>
  <c r="G11" i="49"/>
  <c r="G57" i="82"/>
  <c r="G34" i="82"/>
  <c r="G11" i="82"/>
  <c r="G10" i="27"/>
  <c r="G10" i="28"/>
  <c r="G57" i="31"/>
  <c r="G10" i="31"/>
  <c r="G33" i="32"/>
  <c r="G10" i="32"/>
  <c r="G10" i="33"/>
  <c r="G10" i="34"/>
  <c r="G10" i="35"/>
  <c r="G10" i="37"/>
  <c r="G10" i="38"/>
  <c r="G10" i="39"/>
  <c r="G10" i="40"/>
  <c r="G10" i="52"/>
  <c r="G10" i="53"/>
  <c r="G10" i="54"/>
  <c r="G35" i="55"/>
  <c r="G10" i="55"/>
  <c r="G10" i="56"/>
  <c r="G33" i="50"/>
  <c r="G10" i="50"/>
  <c r="G10" i="57"/>
  <c r="G10" i="58"/>
  <c r="G10" i="59"/>
  <c r="G10" i="74"/>
  <c r="G10" i="90"/>
  <c r="G10" i="60"/>
  <c r="G10" i="61"/>
  <c r="G10" i="62"/>
  <c r="G10" i="64"/>
  <c r="G10" i="63"/>
  <c r="G10" i="68"/>
  <c r="G10" i="69"/>
  <c r="G10" i="71"/>
  <c r="G10" i="70"/>
  <c r="G10" i="73"/>
  <c r="G10" i="41"/>
  <c r="G10" i="42"/>
  <c r="G10" i="43"/>
  <c r="G10" i="44"/>
  <c r="G10" i="45"/>
  <c r="G10" i="46"/>
  <c r="G10" i="79"/>
  <c r="G10" i="47"/>
  <c r="G10" i="76"/>
  <c r="G10" i="65"/>
  <c r="G34" i="67"/>
  <c r="G10" i="67"/>
  <c r="G10" i="48"/>
  <c r="G33" i="49"/>
  <c r="G10" i="49"/>
  <c r="G56" i="82"/>
  <c r="G33" i="82"/>
  <c r="G10" i="82"/>
  <c r="G9" i="27"/>
  <c r="G9" i="28"/>
  <c r="G56" i="31"/>
  <c r="G9" i="31"/>
  <c r="G32" i="32"/>
  <c r="G9" i="32"/>
  <c r="G9" i="33"/>
  <c r="G9" i="34"/>
  <c r="G9" i="35"/>
  <c r="G9" i="37"/>
  <c r="G9" i="38"/>
  <c r="G9" i="39"/>
  <c r="G9" i="40"/>
  <c r="G9" i="52"/>
  <c r="G9" i="53"/>
  <c r="G9" i="54"/>
  <c r="G34" i="55"/>
  <c r="G9" i="55"/>
  <c r="G9" i="56"/>
  <c r="G32" i="50"/>
  <c r="G9" i="50"/>
  <c r="G9" i="57"/>
  <c r="G9" i="58"/>
  <c r="G9" i="59"/>
  <c r="G9" i="74"/>
  <c r="G9" i="90"/>
  <c r="G9" i="60"/>
  <c r="G9" i="61"/>
  <c r="G9" i="62"/>
  <c r="G9" i="64"/>
  <c r="G9" i="63"/>
  <c r="G9" i="68"/>
  <c r="G9" i="69"/>
  <c r="G9" i="71"/>
  <c r="G9" i="70"/>
  <c r="G9" i="73"/>
  <c r="G9" i="41"/>
  <c r="G9" i="42"/>
  <c r="G9" i="43"/>
  <c r="G9" i="44"/>
  <c r="G9" i="45"/>
  <c r="G9" i="46"/>
  <c r="G9" i="79"/>
  <c r="G9" i="47"/>
  <c r="G9" i="76"/>
  <c r="G9" i="65"/>
  <c r="G33" i="67"/>
  <c r="G9" i="67"/>
  <c r="G9" i="48"/>
  <c r="G32" i="49"/>
  <c r="G9" i="49"/>
  <c r="G55" i="82"/>
  <c r="G32" i="82"/>
  <c r="G9" i="82"/>
  <c r="G8" i="27"/>
  <c r="G8" i="28"/>
  <c r="G55" i="31"/>
  <c r="G8" i="31"/>
  <c r="G31" i="32"/>
  <c r="G8" i="32"/>
  <c r="G8" i="33"/>
  <c r="G8" i="34"/>
  <c r="G8" i="35"/>
  <c r="G8" i="37"/>
  <c r="G8" i="38"/>
  <c r="G8" i="39"/>
  <c r="G8" i="40"/>
  <c r="G8" i="52"/>
  <c r="G8" i="53"/>
  <c r="G8" i="54"/>
  <c r="G33" i="55"/>
  <c r="G8" i="55"/>
  <c r="G8" i="56"/>
  <c r="G31" i="50"/>
  <c r="G8" i="50"/>
  <c r="G8" i="57"/>
  <c r="G8" i="58"/>
  <c r="G8" i="59"/>
  <c r="G8" i="74"/>
  <c r="G8" i="90"/>
  <c r="G8" i="60"/>
  <c r="G8" i="61"/>
  <c r="G8" i="62"/>
  <c r="G8" i="64"/>
  <c r="G8" i="63"/>
  <c r="G8" i="68"/>
  <c r="G8" i="69"/>
  <c r="G8" i="71"/>
  <c r="G8" i="70"/>
  <c r="G8" i="73"/>
  <c r="G8" i="41"/>
  <c r="G8" i="42"/>
  <c r="G8" i="43"/>
  <c r="G8" i="44"/>
  <c r="G8" i="45"/>
  <c r="G8" i="46"/>
  <c r="G8" i="79"/>
  <c r="G8" i="47"/>
  <c r="G8" i="76"/>
  <c r="G8" i="65"/>
  <c r="G32" i="67"/>
  <c r="G8" i="67"/>
  <c r="G8" i="48"/>
  <c r="G31" i="49"/>
  <c r="G8" i="49"/>
  <c r="G54" i="82"/>
  <c r="G31" i="82"/>
  <c r="G8" i="82"/>
  <c r="G7" i="27"/>
  <c r="G7" i="28"/>
  <c r="G54" i="31"/>
  <c r="G7" i="31"/>
  <c r="G30" i="32"/>
  <c r="G7" i="32"/>
  <c r="G7" i="33"/>
  <c r="G7" i="34"/>
  <c r="G7" i="35"/>
  <c r="G7" i="37"/>
  <c r="G7" i="38"/>
  <c r="G7" i="39"/>
  <c r="G7" i="40"/>
  <c r="G7" i="52"/>
  <c r="G7" i="53"/>
  <c r="G7" i="54"/>
  <c r="G32" i="55"/>
  <c r="G7" i="55"/>
  <c r="G7" i="56"/>
  <c r="G30" i="50"/>
  <c r="G7" i="50"/>
  <c r="G7" i="57"/>
  <c r="G7" i="58"/>
  <c r="G7" i="59"/>
  <c r="G7" i="74"/>
  <c r="G7" i="90"/>
  <c r="G7" i="60"/>
  <c r="G7" i="61"/>
  <c r="G7" i="62"/>
  <c r="G7" i="64"/>
  <c r="G7" i="63"/>
  <c r="G7" i="68"/>
  <c r="G7" i="69"/>
  <c r="G7" i="71"/>
  <c r="G7" i="70"/>
  <c r="G7" i="73"/>
  <c r="G7" i="41"/>
  <c r="G7" i="42"/>
  <c r="G7" i="43"/>
  <c r="G7" i="44"/>
  <c r="G7" i="45"/>
  <c r="G7" i="46"/>
  <c r="G7" i="79"/>
  <c r="G7" i="47"/>
  <c r="G7" i="76"/>
  <c r="G7" i="65"/>
  <c r="G31" i="67"/>
  <c r="G7" i="67"/>
  <c r="G7" i="48"/>
  <c r="G30" i="49"/>
  <c r="G7" i="49"/>
  <c r="G53" i="82"/>
  <c r="G30" i="82"/>
  <c r="G7" i="82"/>
  <c r="G6" i="27"/>
  <c r="G6" i="28"/>
  <c r="G53" i="31"/>
  <c r="G6" i="31"/>
  <c r="G29" i="32"/>
  <c r="G6" i="32"/>
  <c r="G6" i="33"/>
  <c r="G6" i="34"/>
  <c r="G6" i="35"/>
  <c r="G6" i="37"/>
  <c r="G6" i="38"/>
  <c r="G6" i="39"/>
  <c r="G6" i="40"/>
  <c r="G6" i="52"/>
  <c r="G6" i="53"/>
  <c r="G6" i="54"/>
  <c r="G31" i="55"/>
  <c r="G6" i="55"/>
  <c r="G6" i="56"/>
  <c r="G29" i="50"/>
  <c r="G6" i="50"/>
  <c r="G6" i="57"/>
  <c r="G6" i="58"/>
  <c r="G6" i="59"/>
  <c r="G6" i="74"/>
  <c r="G6" i="90"/>
  <c r="G6" i="60"/>
  <c r="G6" i="61"/>
  <c r="G6" i="62"/>
  <c r="G6" i="64"/>
  <c r="G6" i="63"/>
  <c r="G6" i="68"/>
  <c r="G6" i="69"/>
  <c r="G6" i="71"/>
  <c r="G6" i="70"/>
  <c r="G6" i="73"/>
  <c r="G6" i="41"/>
  <c r="G6" i="42"/>
  <c r="G6" i="43"/>
  <c r="G6" i="44"/>
  <c r="G6" i="45"/>
  <c r="G6" i="46"/>
  <c r="G6" i="79"/>
  <c r="G6" i="47"/>
  <c r="G6" i="76"/>
  <c r="G6" i="65"/>
  <c r="G30" i="67"/>
  <c r="G6" i="67"/>
  <c r="G6" i="48"/>
  <c r="G29" i="49"/>
  <c r="G6" i="49"/>
  <c r="G52" i="82"/>
  <c r="G29" i="82"/>
  <c r="G6" i="82"/>
  <c r="Q42" i="49"/>
  <c r="N42" i="49"/>
  <c r="Q19" i="71"/>
  <c r="N17" i="50"/>
  <c r="C52" i="82" l="1"/>
  <c r="C6" i="50"/>
  <c r="C6" i="56"/>
  <c r="F6" i="40"/>
  <c r="C6" i="32"/>
  <c r="C6" i="49"/>
  <c r="C6" i="60"/>
  <c r="F6" i="53"/>
  <c r="N19" i="71"/>
  <c r="C6" i="68"/>
  <c r="F29" i="32"/>
  <c r="C53" i="31"/>
  <c r="C6" i="46"/>
  <c r="C6" i="71"/>
  <c r="C6" i="63"/>
  <c r="Q16" i="50"/>
  <c r="Q17" i="50" s="1"/>
  <c r="C6" i="54"/>
  <c r="F6" i="33"/>
  <c r="C29" i="82"/>
  <c r="F6" i="38"/>
  <c r="F6" i="64"/>
  <c r="F6" i="90"/>
  <c r="F6" i="59"/>
  <c r="F6" i="57"/>
  <c r="F29" i="50"/>
  <c r="C6" i="82"/>
  <c r="F29" i="82"/>
  <c r="C6" i="48"/>
  <c r="C30" i="67"/>
  <c r="C6" i="76"/>
  <c r="C6" i="79"/>
  <c r="C6" i="45"/>
  <c r="C6" i="43"/>
  <c r="C6" i="41"/>
  <c r="C6" i="70"/>
  <c r="C6" i="69"/>
  <c r="C29" i="49"/>
  <c r="P17" i="50"/>
  <c r="Q36" i="31"/>
  <c r="P37" i="31"/>
  <c r="Q37" i="31" s="1"/>
  <c r="O37" i="31"/>
  <c r="O38" i="31" s="1"/>
  <c r="O39" i="31" s="1"/>
  <c r="O40" i="31" s="1"/>
  <c r="O41" i="31" s="1"/>
  <c r="O42" i="31" s="1"/>
  <c r="O43" i="31" s="1"/>
  <c r="N36" i="31"/>
  <c r="N37" i="31" s="1"/>
  <c r="N38" i="31" s="1"/>
  <c r="N39" i="31" s="1"/>
  <c r="N40" i="31" s="1"/>
  <c r="N41" i="31" s="1"/>
  <c r="N42" i="31" s="1"/>
  <c r="N43" i="31" s="1"/>
  <c r="N44" i="31" s="1"/>
  <c r="D53" i="31"/>
  <c r="P38" i="31" l="1"/>
  <c r="Q38" i="31" l="1"/>
  <c r="P39" i="31"/>
  <c r="C2" i="29"/>
  <c r="O43" i="82"/>
  <c r="O44" i="82" s="1"/>
  <c r="L26" i="82"/>
  <c r="N43" i="82"/>
  <c r="N44" i="82" s="1"/>
  <c r="O43" i="49"/>
  <c r="O44" i="49" s="1"/>
  <c r="P40" i="31" l="1"/>
  <c r="Q39" i="31"/>
  <c r="F53" i="82"/>
  <c r="F54" i="82" s="1"/>
  <c r="F55" i="82" s="1"/>
  <c r="F56" i="82" s="1"/>
  <c r="F57" i="82" s="1"/>
  <c r="F58" i="82" s="1"/>
  <c r="F59" i="82" s="1"/>
  <c r="F60" i="82" s="1"/>
  <c r="F61" i="82" s="1"/>
  <c r="F62" i="82" s="1"/>
  <c r="F63" i="82" s="1"/>
  <c r="F64" i="82" s="1"/>
  <c r="F65" i="82" s="1"/>
  <c r="F66" i="82" s="1"/>
  <c r="F67" i="82" s="1"/>
  <c r="F30" i="82"/>
  <c r="F31" i="82" s="1"/>
  <c r="F32" i="82" s="1"/>
  <c r="F33" i="82" s="1"/>
  <c r="F34" i="82" s="1"/>
  <c r="F35" i="82" s="1"/>
  <c r="F36" i="82" s="1"/>
  <c r="F37" i="82" s="1"/>
  <c r="F38" i="82" s="1"/>
  <c r="F39" i="82" s="1"/>
  <c r="F40" i="82" s="1"/>
  <c r="F41" i="82" s="1"/>
  <c r="F42" i="82" s="1"/>
  <c r="F43" i="82" s="1"/>
  <c r="F44" i="82" s="1"/>
  <c r="F7" i="27"/>
  <c r="F8" i="27" s="1"/>
  <c r="F9" i="27" s="1"/>
  <c r="F10" i="27" s="1"/>
  <c r="F11" i="27" s="1"/>
  <c r="F12" i="27" s="1"/>
  <c r="F13" i="27" s="1"/>
  <c r="F14" i="27" s="1"/>
  <c r="F15" i="27" s="1"/>
  <c r="F16" i="27" s="1"/>
  <c r="F17" i="27" s="1"/>
  <c r="F18" i="27" s="1"/>
  <c r="F19" i="27" s="1"/>
  <c r="F20" i="27" s="1"/>
  <c r="F21" i="27" s="1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F2" i="27"/>
  <c r="F7" i="28"/>
  <c r="F8" i="28" s="1"/>
  <c r="F9" i="28" s="1"/>
  <c r="F10" i="28" s="1"/>
  <c r="F11" i="28" s="1"/>
  <c r="F12" i="28" s="1"/>
  <c r="F13" i="28" s="1"/>
  <c r="F14" i="28" s="1"/>
  <c r="F15" i="28" s="1"/>
  <c r="F16" i="28" s="1"/>
  <c r="F17" i="28" s="1"/>
  <c r="F18" i="28" s="1"/>
  <c r="F19" i="28" s="1"/>
  <c r="F20" i="28" s="1"/>
  <c r="F21" i="28" s="1"/>
  <c r="B6" i="28"/>
  <c r="B7" i="28" s="1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F54" i="31"/>
  <c r="F55" i="31" s="1"/>
  <c r="F56" i="31" s="1"/>
  <c r="F57" i="31" s="1"/>
  <c r="F58" i="31" s="1"/>
  <c r="F59" i="31" s="1"/>
  <c r="F60" i="31" s="1"/>
  <c r="F61" i="31" s="1"/>
  <c r="F62" i="31" s="1"/>
  <c r="F63" i="31" s="1"/>
  <c r="F64" i="31" s="1"/>
  <c r="F65" i="31" s="1"/>
  <c r="F66" i="31" s="1"/>
  <c r="F67" i="31" s="1"/>
  <c r="F68" i="31" s="1"/>
  <c r="O44" i="31"/>
  <c r="G33" i="31"/>
  <c r="F29" i="31"/>
  <c r="G43" i="31"/>
  <c r="G42" i="31"/>
  <c r="G41" i="31"/>
  <c r="G40" i="31"/>
  <c r="G39" i="31"/>
  <c r="G38" i="31"/>
  <c r="G37" i="31"/>
  <c r="G36" i="31"/>
  <c r="G35" i="31"/>
  <c r="G34" i="31"/>
  <c r="G32" i="31"/>
  <c r="G31" i="31"/>
  <c r="G30" i="31"/>
  <c r="G29" i="31"/>
  <c r="F7" i="31"/>
  <c r="F8" i="31" s="1"/>
  <c r="F9" i="31" s="1"/>
  <c r="F10" i="31" s="1"/>
  <c r="F11" i="31" s="1"/>
  <c r="F12" i="31" s="1"/>
  <c r="F13" i="31" s="1"/>
  <c r="F14" i="31" s="1"/>
  <c r="F15" i="31" s="1"/>
  <c r="F16" i="31" s="1"/>
  <c r="F17" i="31" s="1"/>
  <c r="F18" i="31" s="1"/>
  <c r="F19" i="31" s="1"/>
  <c r="F20" i="31" s="1"/>
  <c r="F21" i="31" s="1"/>
  <c r="F30" i="32"/>
  <c r="F31" i="32" s="1"/>
  <c r="F32" i="32" s="1"/>
  <c r="F33" i="32" s="1"/>
  <c r="F34" i="32" s="1"/>
  <c r="F35" i="32" s="1"/>
  <c r="F36" i="32" s="1"/>
  <c r="F37" i="32" s="1"/>
  <c r="F38" i="32" s="1"/>
  <c r="F39" i="32" s="1"/>
  <c r="F40" i="32" s="1"/>
  <c r="F41" i="32" s="1"/>
  <c r="F42" i="32" s="1"/>
  <c r="F43" i="32" s="1"/>
  <c r="F44" i="32" s="1"/>
  <c r="F7" i="32"/>
  <c r="F8" i="32" s="1"/>
  <c r="F9" i="32" s="1"/>
  <c r="F10" i="32" s="1"/>
  <c r="F11" i="32" s="1"/>
  <c r="F12" i="32" s="1"/>
  <c r="F13" i="32" s="1"/>
  <c r="F14" i="32" s="1"/>
  <c r="F15" i="32" s="1"/>
  <c r="F16" i="32" s="1"/>
  <c r="F17" i="32" s="1"/>
  <c r="F18" i="32" s="1"/>
  <c r="F19" i="32" s="1"/>
  <c r="F20" i="32" s="1"/>
  <c r="F21" i="32" s="1"/>
  <c r="F7" i="33"/>
  <c r="F8" i="33" s="1"/>
  <c r="F9" i="33" s="1"/>
  <c r="F10" i="33" s="1"/>
  <c r="F11" i="33" s="1"/>
  <c r="F12" i="33" s="1"/>
  <c r="F13" i="33" s="1"/>
  <c r="F14" i="33" s="1"/>
  <c r="F15" i="33" s="1"/>
  <c r="F16" i="33" s="1"/>
  <c r="F17" i="33" s="1"/>
  <c r="F18" i="33" s="1"/>
  <c r="F19" i="33" s="1"/>
  <c r="F20" i="33" s="1"/>
  <c r="F21" i="33" s="1"/>
  <c r="F7" i="34"/>
  <c r="F8" i="34" s="1"/>
  <c r="F9" i="34" s="1"/>
  <c r="F10" i="34" s="1"/>
  <c r="F11" i="34" s="1"/>
  <c r="F12" i="34" s="1"/>
  <c r="F13" i="34" s="1"/>
  <c r="F14" i="34" s="1"/>
  <c r="F15" i="34" s="1"/>
  <c r="F16" i="34" s="1"/>
  <c r="F17" i="34" s="1"/>
  <c r="F18" i="34" s="1"/>
  <c r="F19" i="34" s="1"/>
  <c r="F20" i="34" s="1"/>
  <c r="F21" i="34" s="1"/>
  <c r="F7" i="35"/>
  <c r="F8" i="35" s="1"/>
  <c r="F9" i="35" s="1"/>
  <c r="F10" i="35" s="1"/>
  <c r="F11" i="35" s="1"/>
  <c r="F12" i="35" s="1"/>
  <c r="F13" i="35" s="1"/>
  <c r="F14" i="35" s="1"/>
  <c r="F15" i="35" s="1"/>
  <c r="F16" i="35" s="1"/>
  <c r="F17" i="35" s="1"/>
  <c r="F18" i="35" s="1"/>
  <c r="F19" i="35" s="1"/>
  <c r="F20" i="35" s="1"/>
  <c r="F21" i="35" s="1"/>
  <c r="F7" i="37"/>
  <c r="F8" i="37" s="1"/>
  <c r="F9" i="37" s="1"/>
  <c r="F10" i="37" s="1"/>
  <c r="F11" i="37" s="1"/>
  <c r="F12" i="37" s="1"/>
  <c r="F13" i="37" s="1"/>
  <c r="F14" i="37" s="1"/>
  <c r="F15" i="37" s="1"/>
  <c r="F16" i="37" s="1"/>
  <c r="F17" i="37" s="1"/>
  <c r="F18" i="37" s="1"/>
  <c r="F19" i="37" s="1"/>
  <c r="F20" i="37" s="1"/>
  <c r="F21" i="37" s="1"/>
  <c r="F7" i="38"/>
  <c r="F8" i="38" s="1"/>
  <c r="F9" i="38" s="1"/>
  <c r="F10" i="38" s="1"/>
  <c r="F11" i="38" s="1"/>
  <c r="F12" i="38" s="1"/>
  <c r="F13" i="38" s="1"/>
  <c r="F14" i="38" s="1"/>
  <c r="F15" i="38" s="1"/>
  <c r="F16" i="38" s="1"/>
  <c r="F17" i="38" s="1"/>
  <c r="F18" i="38" s="1"/>
  <c r="F19" i="38" s="1"/>
  <c r="F20" i="38" s="1"/>
  <c r="F21" i="38" s="1"/>
  <c r="F7" i="39"/>
  <c r="F8" i="39" s="1"/>
  <c r="F9" i="39" s="1"/>
  <c r="F10" i="39" s="1"/>
  <c r="F11" i="39" s="1"/>
  <c r="F12" i="39" s="1"/>
  <c r="F13" i="39" s="1"/>
  <c r="F14" i="39" s="1"/>
  <c r="F15" i="39" s="1"/>
  <c r="F16" i="39" s="1"/>
  <c r="F17" i="39" s="1"/>
  <c r="F18" i="39" s="1"/>
  <c r="F19" i="39" s="1"/>
  <c r="F20" i="39" s="1"/>
  <c r="F21" i="39" s="1"/>
  <c r="F9" i="40"/>
  <c r="F10" i="40" s="1"/>
  <c r="F11" i="40" s="1"/>
  <c r="F12" i="40" s="1"/>
  <c r="F13" i="40" s="1"/>
  <c r="F14" i="40" s="1"/>
  <c r="F15" i="40" s="1"/>
  <c r="F16" i="40" s="1"/>
  <c r="F17" i="40" s="1"/>
  <c r="F18" i="40" s="1"/>
  <c r="F19" i="40" s="1"/>
  <c r="F20" i="40" s="1"/>
  <c r="F21" i="40" s="1"/>
  <c r="F7" i="40"/>
  <c r="F8" i="40" s="1"/>
  <c r="F7" i="52"/>
  <c r="F8" i="52" s="1"/>
  <c r="F9" i="52" s="1"/>
  <c r="F10" i="52" s="1"/>
  <c r="F11" i="52" s="1"/>
  <c r="F12" i="52" s="1"/>
  <c r="F13" i="52" s="1"/>
  <c r="F14" i="52" s="1"/>
  <c r="F15" i="52" s="1"/>
  <c r="F16" i="52" s="1"/>
  <c r="F17" i="52" s="1"/>
  <c r="F18" i="52" s="1"/>
  <c r="F19" i="52" s="1"/>
  <c r="F20" i="52" s="1"/>
  <c r="F21" i="52" s="1"/>
  <c r="F7" i="53"/>
  <c r="F8" i="53" s="1"/>
  <c r="F9" i="53" s="1"/>
  <c r="F10" i="53" s="1"/>
  <c r="F11" i="53" s="1"/>
  <c r="F12" i="53" s="1"/>
  <c r="F13" i="53" s="1"/>
  <c r="F14" i="53" s="1"/>
  <c r="F15" i="53" s="1"/>
  <c r="F16" i="53" s="1"/>
  <c r="F17" i="53" s="1"/>
  <c r="F18" i="53" s="1"/>
  <c r="F19" i="53" s="1"/>
  <c r="F20" i="53" s="1"/>
  <c r="F21" i="53" s="1"/>
  <c r="O45" i="55"/>
  <c r="O46" i="55" s="1"/>
  <c r="F32" i="55"/>
  <c r="F33" i="55" s="1"/>
  <c r="F34" i="55" s="1"/>
  <c r="F35" i="55" s="1"/>
  <c r="F36" i="55" s="1"/>
  <c r="F37" i="55" s="1"/>
  <c r="F38" i="55" s="1"/>
  <c r="F39" i="55" s="1"/>
  <c r="F40" i="55" s="1"/>
  <c r="F41" i="55" s="1"/>
  <c r="F42" i="55" s="1"/>
  <c r="F43" i="55" s="1"/>
  <c r="F44" i="55" s="1"/>
  <c r="F45" i="55" s="1"/>
  <c r="F46" i="55" s="1"/>
  <c r="F7" i="55"/>
  <c r="F8" i="55" s="1"/>
  <c r="F9" i="55" s="1"/>
  <c r="F10" i="55" s="1"/>
  <c r="F11" i="55" s="1"/>
  <c r="F12" i="55" s="1"/>
  <c r="F13" i="55" s="1"/>
  <c r="F14" i="55" s="1"/>
  <c r="F15" i="55" s="1"/>
  <c r="F16" i="55" s="1"/>
  <c r="F17" i="55" s="1"/>
  <c r="F18" i="55" s="1"/>
  <c r="F19" i="55" s="1"/>
  <c r="F20" i="55" s="1"/>
  <c r="F21" i="55" s="1"/>
  <c r="F7" i="56"/>
  <c r="F8" i="56" s="1"/>
  <c r="F9" i="56" s="1"/>
  <c r="F10" i="56" s="1"/>
  <c r="F11" i="56" s="1"/>
  <c r="F12" i="56" s="1"/>
  <c r="F13" i="56" s="1"/>
  <c r="F14" i="56" s="1"/>
  <c r="F15" i="56" s="1"/>
  <c r="F16" i="56" s="1"/>
  <c r="F17" i="56" s="1"/>
  <c r="F18" i="56" s="1"/>
  <c r="F19" i="56" s="1"/>
  <c r="F20" i="56" s="1"/>
  <c r="F21" i="56" s="1"/>
  <c r="F30" i="50"/>
  <c r="F31" i="50" s="1"/>
  <c r="F32" i="50" s="1"/>
  <c r="F33" i="50" s="1"/>
  <c r="F34" i="50" s="1"/>
  <c r="F35" i="50" s="1"/>
  <c r="F36" i="50" s="1"/>
  <c r="F37" i="50" s="1"/>
  <c r="F38" i="50" s="1"/>
  <c r="F39" i="50" s="1"/>
  <c r="F40" i="50" s="1"/>
  <c r="F41" i="50" s="1"/>
  <c r="F42" i="50" s="1"/>
  <c r="F43" i="50" s="1"/>
  <c r="F44" i="50" s="1"/>
  <c r="O18" i="50"/>
  <c r="O19" i="50" s="1"/>
  <c r="O20" i="50" s="1"/>
  <c r="O21" i="50" s="1"/>
  <c r="F7" i="50"/>
  <c r="F8" i="50" s="1"/>
  <c r="F9" i="50" s="1"/>
  <c r="F10" i="50" s="1"/>
  <c r="F11" i="50" s="1"/>
  <c r="F12" i="50" s="1"/>
  <c r="F13" i="50" s="1"/>
  <c r="F14" i="50" s="1"/>
  <c r="F15" i="50" s="1"/>
  <c r="F16" i="50" s="1"/>
  <c r="F17" i="50" s="1"/>
  <c r="F18" i="50" s="1"/>
  <c r="F19" i="50" s="1"/>
  <c r="F20" i="50" s="1"/>
  <c r="F21" i="50" s="1"/>
  <c r="N18" i="50"/>
  <c r="N19" i="50" s="1"/>
  <c r="N20" i="50" s="1"/>
  <c r="N21" i="50" s="1"/>
  <c r="F7" i="57"/>
  <c r="F8" i="57" s="1"/>
  <c r="F9" i="57" s="1"/>
  <c r="F10" i="57" s="1"/>
  <c r="F11" i="57" s="1"/>
  <c r="F12" i="57" s="1"/>
  <c r="F13" i="57" s="1"/>
  <c r="F14" i="57" s="1"/>
  <c r="F15" i="57" s="1"/>
  <c r="F16" i="57" s="1"/>
  <c r="F17" i="57" s="1"/>
  <c r="F18" i="57" s="1"/>
  <c r="F19" i="57" s="1"/>
  <c r="F20" i="57" s="1"/>
  <c r="F21" i="57" s="1"/>
  <c r="F7" i="58"/>
  <c r="F8" i="58" s="1"/>
  <c r="F9" i="58" s="1"/>
  <c r="F10" i="58" s="1"/>
  <c r="F11" i="58" s="1"/>
  <c r="F12" i="58" s="1"/>
  <c r="F13" i="58" s="1"/>
  <c r="F14" i="58" s="1"/>
  <c r="F15" i="58" s="1"/>
  <c r="F16" i="58" s="1"/>
  <c r="F17" i="58" s="1"/>
  <c r="F18" i="58" s="1"/>
  <c r="F19" i="58" s="1"/>
  <c r="F20" i="58" s="1"/>
  <c r="F21" i="58" s="1"/>
  <c r="F7" i="59"/>
  <c r="F8" i="59" s="1"/>
  <c r="F9" i="59" s="1"/>
  <c r="F10" i="59" s="1"/>
  <c r="F11" i="59" s="1"/>
  <c r="F12" i="59" s="1"/>
  <c r="F13" i="59" s="1"/>
  <c r="F14" i="59" s="1"/>
  <c r="F15" i="59" s="1"/>
  <c r="F16" i="59" s="1"/>
  <c r="F17" i="59" s="1"/>
  <c r="F18" i="59" s="1"/>
  <c r="F19" i="59" s="1"/>
  <c r="F20" i="59" s="1"/>
  <c r="F21" i="59" s="1"/>
  <c r="F7" i="74"/>
  <c r="F8" i="74" s="1"/>
  <c r="F9" i="74" s="1"/>
  <c r="F10" i="74" s="1"/>
  <c r="F11" i="74" s="1"/>
  <c r="F12" i="74" s="1"/>
  <c r="F13" i="74" s="1"/>
  <c r="F14" i="74" s="1"/>
  <c r="F15" i="74" s="1"/>
  <c r="F16" i="74" s="1"/>
  <c r="F17" i="74" s="1"/>
  <c r="F18" i="74" s="1"/>
  <c r="F19" i="74" s="1"/>
  <c r="F20" i="74" s="1"/>
  <c r="F21" i="74" s="1"/>
  <c r="F7" i="90"/>
  <c r="F8" i="90" s="1"/>
  <c r="F9" i="90" s="1"/>
  <c r="F10" i="90" s="1"/>
  <c r="F11" i="90" s="1"/>
  <c r="F12" i="90" s="1"/>
  <c r="F13" i="90" s="1"/>
  <c r="F14" i="90" s="1"/>
  <c r="F15" i="90" s="1"/>
  <c r="F16" i="90" s="1"/>
  <c r="F17" i="90" s="1"/>
  <c r="F18" i="90" s="1"/>
  <c r="F19" i="90" s="1"/>
  <c r="F20" i="90" s="1"/>
  <c r="F21" i="90" s="1"/>
  <c r="F7" i="60"/>
  <c r="F8" i="60" s="1"/>
  <c r="F9" i="60" s="1"/>
  <c r="F10" i="60" s="1"/>
  <c r="F11" i="60" s="1"/>
  <c r="F12" i="60" s="1"/>
  <c r="F13" i="60" s="1"/>
  <c r="F14" i="60" s="1"/>
  <c r="F15" i="60" s="1"/>
  <c r="F16" i="60" s="1"/>
  <c r="F17" i="60" s="1"/>
  <c r="F18" i="60" s="1"/>
  <c r="F19" i="60" s="1"/>
  <c r="F20" i="60" s="1"/>
  <c r="F21" i="60" s="1"/>
  <c r="F7" i="61"/>
  <c r="F8" i="61" s="1"/>
  <c r="F9" i="61" s="1"/>
  <c r="F10" i="61" s="1"/>
  <c r="F11" i="61" s="1"/>
  <c r="F12" i="61" s="1"/>
  <c r="F13" i="61" s="1"/>
  <c r="F14" i="61" s="1"/>
  <c r="F15" i="61" s="1"/>
  <c r="F16" i="61" s="1"/>
  <c r="F17" i="61" s="1"/>
  <c r="F18" i="61" s="1"/>
  <c r="F19" i="61" s="1"/>
  <c r="F20" i="61" s="1"/>
  <c r="F21" i="61" s="1"/>
  <c r="F7" i="62"/>
  <c r="F8" i="62" s="1"/>
  <c r="F9" i="62" s="1"/>
  <c r="F10" i="62" s="1"/>
  <c r="F11" i="62" s="1"/>
  <c r="F12" i="62" s="1"/>
  <c r="F13" i="62" s="1"/>
  <c r="F14" i="62" s="1"/>
  <c r="F15" i="62" s="1"/>
  <c r="F16" i="62" s="1"/>
  <c r="F17" i="62" s="1"/>
  <c r="F18" i="62" s="1"/>
  <c r="F19" i="62" s="1"/>
  <c r="F20" i="62" s="1"/>
  <c r="F21" i="62" s="1"/>
  <c r="F7" i="64"/>
  <c r="F8" i="64" s="1"/>
  <c r="F9" i="64" s="1"/>
  <c r="F10" i="64" s="1"/>
  <c r="F11" i="64" s="1"/>
  <c r="F12" i="64" s="1"/>
  <c r="F13" i="64" s="1"/>
  <c r="F14" i="64" s="1"/>
  <c r="F15" i="64" s="1"/>
  <c r="F16" i="64" s="1"/>
  <c r="F17" i="64" s="1"/>
  <c r="F18" i="64" s="1"/>
  <c r="F19" i="64" s="1"/>
  <c r="F20" i="64" s="1"/>
  <c r="F21" i="64" s="1"/>
  <c r="F7" i="63"/>
  <c r="F8" i="63" s="1"/>
  <c r="F9" i="63" s="1"/>
  <c r="F10" i="63" s="1"/>
  <c r="F11" i="63" s="1"/>
  <c r="F12" i="63" s="1"/>
  <c r="F13" i="63" s="1"/>
  <c r="F14" i="63" s="1"/>
  <c r="F15" i="63" s="1"/>
  <c r="F16" i="63" s="1"/>
  <c r="F17" i="63" s="1"/>
  <c r="F18" i="63" s="1"/>
  <c r="F19" i="63" s="1"/>
  <c r="F20" i="63" s="1"/>
  <c r="F21" i="63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F17" i="68" s="1"/>
  <c r="F18" i="68" s="1"/>
  <c r="F19" i="68" s="1"/>
  <c r="F20" i="68" s="1"/>
  <c r="F21" i="68" s="1"/>
  <c r="F7" i="69"/>
  <c r="F8" i="69" s="1"/>
  <c r="F9" i="69" s="1"/>
  <c r="F10" i="69" s="1"/>
  <c r="F11" i="69" s="1"/>
  <c r="F12" i="69" s="1"/>
  <c r="F13" i="69" s="1"/>
  <c r="F14" i="69" s="1"/>
  <c r="F15" i="69" s="1"/>
  <c r="F16" i="69" s="1"/>
  <c r="F17" i="69" s="1"/>
  <c r="F18" i="69" s="1"/>
  <c r="F19" i="69" s="1"/>
  <c r="F20" i="69" s="1"/>
  <c r="F21" i="69" s="1"/>
  <c r="O20" i="71"/>
  <c r="O21" i="71" s="1"/>
  <c r="F7" i="71"/>
  <c r="F8" i="71" s="1"/>
  <c r="F9" i="71" s="1"/>
  <c r="F10" i="71" s="1"/>
  <c r="F11" i="71" s="1"/>
  <c r="F12" i="71" s="1"/>
  <c r="F13" i="71" s="1"/>
  <c r="F14" i="71" s="1"/>
  <c r="F15" i="71" s="1"/>
  <c r="F16" i="71" s="1"/>
  <c r="F17" i="71" s="1"/>
  <c r="F18" i="71" s="1"/>
  <c r="F19" i="71" s="1"/>
  <c r="F20" i="71" s="1"/>
  <c r="F21" i="71" s="1"/>
  <c r="N20" i="71"/>
  <c r="N21" i="71" s="1"/>
  <c r="F7" i="70"/>
  <c r="F8" i="70" s="1"/>
  <c r="F9" i="70" s="1"/>
  <c r="F10" i="70" s="1"/>
  <c r="F11" i="70" s="1"/>
  <c r="F12" i="70" s="1"/>
  <c r="F13" i="70" s="1"/>
  <c r="F14" i="70" s="1"/>
  <c r="F15" i="70" s="1"/>
  <c r="F16" i="70" s="1"/>
  <c r="F17" i="70" s="1"/>
  <c r="F18" i="70" s="1"/>
  <c r="F19" i="70" s="1"/>
  <c r="F20" i="70" s="1"/>
  <c r="F21" i="70" s="1"/>
  <c r="F7" i="73"/>
  <c r="F8" i="73" s="1"/>
  <c r="F9" i="73" s="1"/>
  <c r="F10" i="73" s="1"/>
  <c r="F11" i="73" s="1"/>
  <c r="F12" i="73" s="1"/>
  <c r="F13" i="73" s="1"/>
  <c r="F14" i="73" s="1"/>
  <c r="F15" i="73" s="1"/>
  <c r="F16" i="73" s="1"/>
  <c r="F17" i="73" s="1"/>
  <c r="F18" i="73" s="1"/>
  <c r="F19" i="73" s="1"/>
  <c r="F20" i="73" s="1"/>
  <c r="F21" i="73" s="1"/>
  <c r="F7" i="41"/>
  <c r="F8" i="41" s="1"/>
  <c r="F9" i="41" s="1"/>
  <c r="F10" i="41" s="1"/>
  <c r="F11" i="41" s="1"/>
  <c r="F12" i="41" s="1"/>
  <c r="F13" i="41" s="1"/>
  <c r="F14" i="41" s="1"/>
  <c r="F15" i="41" s="1"/>
  <c r="F16" i="41" s="1"/>
  <c r="F17" i="41" s="1"/>
  <c r="F18" i="41" s="1"/>
  <c r="F19" i="41" s="1"/>
  <c r="F20" i="41" s="1"/>
  <c r="F21" i="41" s="1"/>
  <c r="F7" i="42"/>
  <c r="F8" i="42" s="1"/>
  <c r="F9" i="42" s="1"/>
  <c r="F10" i="42" s="1"/>
  <c r="F11" i="42" s="1"/>
  <c r="F12" i="42" s="1"/>
  <c r="F13" i="42" s="1"/>
  <c r="F14" i="42" s="1"/>
  <c r="F15" i="42" s="1"/>
  <c r="F16" i="42" s="1"/>
  <c r="F17" i="42" s="1"/>
  <c r="F18" i="42" s="1"/>
  <c r="F19" i="42" s="1"/>
  <c r="F20" i="42" s="1"/>
  <c r="F21" i="42" s="1"/>
  <c r="F7" i="43"/>
  <c r="F8" i="43" s="1"/>
  <c r="F9" i="43" s="1"/>
  <c r="F10" i="43" s="1"/>
  <c r="F11" i="43" s="1"/>
  <c r="F12" i="43" s="1"/>
  <c r="F13" i="43" s="1"/>
  <c r="F14" i="43" s="1"/>
  <c r="F15" i="43" s="1"/>
  <c r="F16" i="43" s="1"/>
  <c r="F17" i="43" s="1"/>
  <c r="F18" i="43" s="1"/>
  <c r="F19" i="43" s="1"/>
  <c r="F20" i="43" s="1"/>
  <c r="F21" i="43" s="1"/>
  <c r="F7" i="44"/>
  <c r="F8" i="44" s="1"/>
  <c r="F9" i="44" s="1"/>
  <c r="F10" i="44" s="1"/>
  <c r="F11" i="44" s="1"/>
  <c r="F12" i="44" s="1"/>
  <c r="F13" i="44" s="1"/>
  <c r="F14" i="44" s="1"/>
  <c r="F15" i="44" s="1"/>
  <c r="F16" i="44" s="1"/>
  <c r="F17" i="44" s="1"/>
  <c r="F18" i="44" s="1"/>
  <c r="F19" i="44" s="1"/>
  <c r="F20" i="44" s="1"/>
  <c r="F21" i="44" s="1"/>
  <c r="F7" i="45"/>
  <c r="F8" i="45" s="1"/>
  <c r="F9" i="45" s="1"/>
  <c r="F10" i="45" s="1"/>
  <c r="F11" i="45" s="1"/>
  <c r="F12" i="45" s="1"/>
  <c r="F13" i="45" s="1"/>
  <c r="F14" i="45" s="1"/>
  <c r="F15" i="45" s="1"/>
  <c r="F16" i="45" s="1"/>
  <c r="F17" i="45" s="1"/>
  <c r="F18" i="45" s="1"/>
  <c r="F19" i="45" s="1"/>
  <c r="F20" i="45" s="1"/>
  <c r="F21" i="45" s="1"/>
  <c r="F7" i="46"/>
  <c r="F8" i="46" s="1"/>
  <c r="F9" i="46" s="1"/>
  <c r="F10" i="46" s="1"/>
  <c r="F11" i="46" s="1"/>
  <c r="F12" i="46" s="1"/>
  <c r="F13" i="46" s="1"/>
  <c r="F14" i="46" s="1"/>
  <c r="F15" i="46" s="1"/>
  <c r="F16" i="46" s="1"/>
  <c r="F17" i="46" s="1"/>
  <c r="F18" i="46" s="1"/>
  <c r="F19" i="46" s="1"/>
  <c r="F20" i="46" s="1"/>
  <c r="F21" i="46" s="1"/>
  <c r="F7" i="79"/>
  <c r="F8" i="79" s="1"/>
  <c r="F9" i="79" s="1"/>
  <c r="F10" i="79" s="1"/>
  <c r="F11" i="79" s="1"/>
  <c r="F12" i="79" s="1"/>
  <c r="F13" i="79" s="1"/>
  <c r="F14" i="79" s="1"/>
  <c r="F15" i="79" s="1"/>
  <c r="F16" i="79" s="1"/>
  <c r="F17" i="79" s="1"/>
  <c r="F18" i="79" s="1"/>
  <c r="F19" i="79" s="1"/>
  <c r="F20" i="79" s="1"/>
  <c r="F21" i="79" s="1"/>
  <c r="F7" i="47"/>
  <c r="F8" i="47" s="1"/>
  <c r="F9" i="47" s="1"/>
  <c r="F10" i="47" s="1"/>
  <c r="F11" i="47" s="1"/>
  <c r="F12" i="47" s="1"/>
  <c r="F13" i="47" s="1"/>
  <c r="F14" i="47" s="1"/>
  <c r="F15" i="47" s="1"/>
  <c r="F16" i="47" s="1"/>
  <c r="F17" i="47" s="1"/>
  <c r="F18" i="47" s="1"/>
  <c r="F19" i="47" s="1"/>
  <c r="F20" i="47" s="1"/>
  <c r="F21" i="47" s="1"/>
  <c r="F7" i="76"/>
  <c r="F8" i="76" s="1"/>
  <c r="F9" i="76" s="1"/>
  <c r="F10" i="76" s="1"/>
  <c r="F11" i="76" s="1"/>
  <c r="F12" i="76" s="1"/>
  <c r="F13" i="76" s="1"/>
  <c r="F14" i="76" s="1"/>
  <c r="F15" i="76" s="1"/>
  <c r="F16" i="76" s="1"/>
  <c r="F17" i="76" s="1"/>
  <c r="F18" i="76" s="1"/>
  <c r="F19" i="76" s="1"/>
  <c r="F20" i="76" s="1"/>
  <c r="F21" i="76" s="1"/>
  <c r="F7" i="65"/>
  <c r="F8" i="65" s="1"/>
  <c r="F9" i="65" s="1"/>
  <c r="F10" i="65" s="1"/>
  <c r="F11" i="65" s="1"/>
  <c r="F12" i="65" s="1"/>
  <c r="F13" i="65" s="1"/>
  <c r="F14" i="65" s="1"/>
  <c r="F15" i="65" s="1"/>
  <c r="F16" i="65" s="1"/>
  <c r="F17" i="65" s="1"/>
  <c r="F18" i="65" s="1"/>
  <c r="F19" i="65" s="1"/>
  <c r="F20" i="65" s="1"/>
  <c r="F21" i="65" s="1"/>
  <c r="F31" i="67"/>
  <c r="F32" i="67" s="1"/>
  <c r="F7" i="67"/>
  <c r="F8" i="67" s="1"/>
  <c r="F9" i="67" s="1"/>
  <c r="F10" i="67" s="1"/>
  <c r="F11" i="67" s="1"/>
  <c r="F12" i="67" s="1"/>
  <c r="F13" i="67" s="1"/>
  <c r="F14" i="67" s="1"/>
  <c r="F15" i="67" s="1"/>
  <c r="F16" i="67" s="1"/>
  <c r="F17" i="67" s="1"/>
  <c r="F18" i="67" s="1"/>
  <c r="F19" i="67" s="1"/>
  <c r="F20" i="67" s="1"/>
  <c r="F21" i="67" s="1"/>
  <c r="D6" i="67"/>
  <c r="E6" i="67" s="1"/>
  <c r="F7" i="48"/>
  <c r="F8" i="48" s="1"/>
  <c r="F9" i="48" s="1"/>
  <c r="F10" i="48" s="1"/>
  <c r="F11" i="48" s="1"/>
  <c r="F12" i="48" s="1"/>
  <c r="F13" i="48" s="1"/>
  <c r="F14" i="48" s="1"/>
  <c r="F15" i="48" s="1"/>
  <c r="F16" i="48" s="1"/>
  <c r="F17" i="48" s="1"/>
  <c r="F18" i="48" s="1"/>
  <c r="F19" i="48" s="1"/>
  <c r="F20" i="48" s="1"/>
  <c r="F21" i="48" s="1"/>
  <c r="F7" i="49"/>
  <c r="F8" i="49" s="1"/>
  <c r="F9" i="49" s="1"/>
  <c r="F10" i="49" s="1"/>
  <c r="F11" i="49" s="1"/>
  <c r="F12" i="49" s="1"/>
  <c r="F13" i="49" s="1"/>
  <c r="F14" i="49" s="1"/>
  <c r="F15" i="49" s="1"/>
  <c r="F16" i="49" s="1"/>
  <c r="F17" i="49" s="1"/>
  <c r="F18" i="49" s="1"/>
  <c r="F19" i="49" s="1"/>
  <c r="F20" i="49" s="1"/>
  <c r="F21" i="49" s="1"/>
  <c r="F7" i="82"/>
  <c r="F8" i="82" s="1"/>
  <c r="F9" i="82" s="1"/>
  <c r="F10" i="82" s="1"/>
  <c r="F11" i="82" s="1"/>
  <c r="F12" i="82" s="1"/>
  <c r="F13" i="82" s="1"/>
  <c r="F14" i="82" s="1"/>
  <c r="F15" i="82" s="1"/>
  <c r="F16" i="82" s="1"/>
  <c r="F17" i="82" s="1"/>
  <c r="F18" i="82" s="1"/>
  <c r="F19" i="82" s="1"/>
  <c r="F20" i="82" s="1"/>
  <c r="F21" i="82" s="1"/>
  <c r="R38" i="29"/>
  <c r="B38" i="29"/>
  <c r="D2" i="29"/>
  <c r="E2" i="29" s="1"/>
  <c r="F2" i="29" s="1"/>
  <c r="G2" i="29" s="1"/>
  <c r="H2" i="29" s="1"/>
  <c r="I2" i="29" s="1"/>
  <c r="J2" i="29" s="1"/>
  <c r="K2" i="29" s="1"/>
  <c r="L2" i="29" s="1"/>
  <c r="M2" i="29" s="1"/>
  <c r="N2" i="29" s="1"/>
  <c r="O2" i="29" s="1"/>
  <c r="P2" i="29" s="1"/>
  <c r="Q2" i="29" s="1"/>
  <c r="R2" i="29" s="1"/>
  <c r="P41" i="31" l="1"/>
  <c r="Q40" i="31"/>
  <c r="B6" i="31"/>
  <c r="B29" i="32" s="1"/>
  <c r="B30" i="32" s="1"/>
  <c r="B31" i="32" s="1"/>
  <c r="B32" i="32" s="1"/>
  <c r="B33" i="32" s="1"/>
  <c r="B34" i="32" s="1"/>
  <c r="B35" i="32" s="1"/>
  <c r="B36" i="32" s="1"/>
  <c r="B37" i="32" s="1"/>
  <c r="B38" i="32" s="1"/>
  <c r="B39" i="32" s="1"/>
  <c r="B40" i="32" s="1"/>
  <c r="B41" i="32" s="1"/>
  <c r="B42" i="32" s="1"/>
  <c r="B43" i="32" s="1"/>
  <c r="B44" i="32" s="1"/>
  <c r="N43" i="49"/>
  <c r="N44" i="49" s="1"/>
  <c r="F30" i="49"/>
  <c r="F31" i="49" s="1"/>
  <c r="F32" i="49" s="1"/>
  <c r="F33" i="49" s="1"/>
  <c r="F34" i="49" s="1"/>
  <c r="F35" i="49" s="1"/>
  <c r="F36" i="49" s="1"/>
  <c r="F37" i="49" s="1"/>
  <c r="F38" i="49" s="1"/>
  <c r="F39" i="49" s="1"/>
  <c r="F40" i="49" s="1"/>
  <c r="F41" i="49" s="1"/>
  <c r="F42" i="49" s="1"/>
  <c r="F43" i="49" s="1"/>
  <c r="F44" i="49" s="1"/>
  <c r="C7" i="67"/>
  <c r="B7" i="3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J34" i="67"/>
  <c r="J42" i="67"/>
  <c r="H6" i="67"/>
  <c r="F33" i="67"/>
  <c r="J38" i="67"/>
  <c r="J31" i="67"/>
  <c r="J32" i="67"/>
  <c r="J33" i="67"/>
  <c r="J39" i="67"/>
  <c r="J40" i="67"/>
  <c r="J41" i="67"/>
  <c r="J30" i="67"/>
  <c r="J35" i="67"/>
  <c r="J36" i="67"/>
  <c r="J37" i="67"/>
  <c r="J43" i="67"/>
  <c r="J3" i="55"/>
  <c r="F7" i="54"/>
  <c r="F8" i="54" s="1"/>
  <c r="F9" i="54" s="1"/>
  <c r="F10" i="54" s="1"/>
  <c r="F11" i="54" s="1"/>
  <c r="F12" i="54" s="1"/>
  <c r="F13" i="54" s="1"/>
  <c r="F14" i="54" s="1"/>
  <c r="F15" i="54" s="1"/>
  <c r="F16" i="54" s="1"/>
  <c r="F17" i="54" s="1"/>
  <c r="F18" i="54" s="1"/>
  <c r="F19" i="54" s="1"/>
  <c r="F20" i="54" s="1"/>
  <c r="F21" i="54" s="1"/>
  <c r="F30" i="31"/>
  <c r="F31" i="31" s="1"/>
  <c r="F32" i="31" s="1"/>
  <c r="F33" i="31" s="1"/>
  <c r="F34" i="31" s="1"/>
  <c r="F35" i="31" s="1"/>
  <c r="F36" i="31" s="1"/>
  <c r="F37" i="31" s="1"/>
  <c r="F38" i="31" s="1"/>
  <c r="F39" i="31" s="1"/>
  <c r="F40" i="31" s="1"/>
  <c r="F41" i="31" s="1"/>
  <c r="F42" i="31" s="1"/>
  <c r="F43" i="31" s="1"/>
  <c r="F44" i="31" s="1"/>
  <c r="P42" i="31" l="1"/>
  <c r="Q41" i="31"/>
  <c r="B29" i="31"/>
  <c r="B53" i="31" s="1"/>
  <c r="B54" i="31" s="1"/>
  <c r="B55" i="31" s="1"/>
  <c r="B56" i="31" s="1"/>
  <c r="B57" i="31" s="1"/>
  <c r="B58" i="31" s="1"/>
  <c r="B59" i="31" s="1"/>
  <c r="B60" i="31" s="1"/>
  <c r="B61" i="31" s="1"/>
  <c r="B62" i="31" s="1"/>
  <c r="B63" i="31" s="1"/>
  <c r="B64" i="31" s="1"/>
  <c r="B65" i="31" s="1"/>
  <c r="B66" i="31" s="1"/>
  <c r="B67" i="31" s="1"/>
  <c r="B68" i="31" s="1"/>
  <c r="B6" i="33"/>
  <c r="B6" i="34" s="1"/>
  <c r="B6" i="32"/>
  <c r="B7" i="32" s="1"/>
  <c r="B8" i="32" s="1"/>
  <c r="B9" i="32" s="1"/>
  <c r="B10" i="32" s="1"/>
  <c r="B11" i="32" s="1"/>
  <c r="B12" i="32" s="1"/>
  <c r="B13" i="32" s="1"/>
  <c r="B14" i="32" s="1"/>
  <c r="B15" i="32" s="1"/>
  <c r="B16" i="32" s="1"/>
  <c r="B17" i="32" s="1"/>
  <c r="B18" i="32" s="1"/>
  <c r="B19" i="32" s="1"/>
  <c r="B20" i="32" s="1"/>
  <c r="B21" i="32" s="1"/>
  <c r="D7" i="67"/>
  <c r="H7" i="67" s="1"/>
  <c r="C8" i="67"/>
  <c r="F34" i="67"/>
  <c r="P43" i="31" l="1"/>
  <c r="Q42" i="31"/>
  <c r="L29" i="31"/>
  <c r="L30" i="31" s="1"/>
  <c r="L31" i="31" s="1"/>
  <c r="L32" i="31" s="1"/>
  <c r="L33" i="31" s="1"/>
  <c r="L34" i="31" s="1"/>
  <c r="L35" i="31" s="1"/>
  <c r="L36" i="31" s="1"/>
  <c r="L37" i="31" s="1"/>
  <c r="L38" i="31" s="1"/>
  <c r="L39" i="31" s="1"/>
  <c r="L40" i="31" s="1"/>
  <c r="L41" i="31" s="1"/>
  <c r="L42" i="31" s="1"/>
  <c r="L43" i="31" s="1"/>
  <c r="L44" i="31" s="1"/>
  <c r="B30" i="31"/>
  <c r="B31" i="31" s="1"/>
  <c r="B32" i="31" s="1"/>
  <c r="B33" i="31" s="1"/>
  <c r="B34" i="31" s="1"/>
  <c r="B35" i="31" s="1"/>
  <c r="B36" i="31" s="1"/>
  <c r="B37" i="31" s="1"/>
  <c r="B38" i="31" s="1"/>
  <c r="B39" i="31" s="1"/>
  <c r="B40" i="31" s="1"/>
  <c r="B41" i="31" s="1"/>
  <c r="B42" i="31" s="1"/>
  <c r="B43" i="31" s="1"/>
  <c r="B44" i="31" s="1"/>
  <c r="B7" i="33"/>
  <c r="B8" i="33" s="1"/>
  <c r="B9" i="33" s="1"/>
  <c r="B10" i="33" s="1"/>
  <c r="B11" i="33" s="1"/>
  <c r="B12" i="33" s="1"/>
  <c r="B13" i="33" s="1"/>
  <c r="B14" i="33" s="1"/>
  <c r="B15" i="33" s="1"/>
  <c r="B16" i="33" s="1"/>
  <c r="B17" i="33" s="1"/>
  <c r="B18" i="33" s="1"/>
  <c r="B19" i="33" s="1"/>
  <c r="B20" i="33" s="1"/>
  <c r="B21" i="33" s="1"/>
  <c r="D8" i="67"/>
  <c r="H8" i="67" s="1"/>
  <c r="C9" i="67"/>
  <c r="B6" i="35"/>
  <c r="B7" i="34"/>
  <c r="B8" i="34" s="1"/>
  <c r="B9" i="34" s="1"/>
  <c r="B10" i="34" s="1"/>
  <c r="B11" i="34" s="1"/>
  <c r="B12" i="34" s="1"/>
  <c r="B13" i="34" s="1"/>
  <c r="B14" i="34" s="1"/>
  <c r="B15" i="34" s="1"/>
  <c r="B16" i="34" s="1"/>
  <c r="B17" i="34" s="1"/>
  <c r="B18" i="34" s="1"/>
  <c r="B19" i="34" s="1"/>
  <c r="B20" i="34" s="1"/>
  <c r="B21" i="34" s="1"/>
  <c r="F35" i="67"/>
  <c r="P44" i="31" l="1"/>
  <c r="Q44" i="31" s="1"/>
  <c r="Q43" i="31"/>
  <c r="B6" i="37"/>
  <c r="B7" i="35"/>
  <c r="B8" i="35" s="1"/>
  <c r="B9" i="35" s="1"/>
  <c r="B10" i="35" s="1"/>
  <c r="B11" i="35" s="1"/>
  <c r="B12" i="35" s="1"/>
  <c r="B13" i="35" s="1"/>
  <c r="B14" i="35" s="1"/>
  <c r="B15" i="35" s="1"/>
  <c r="B16" i="35" s="1"/>
  <c r="B17" i="35" s="1"/>
  <c r="B18" i="35" s="1"/>
  <c r="B19" i="35" s="1"/>
  <c r="B20" i="35" s="1"/>
  <c r="B21" i="35" s="1"/>
  <c r="C10" i="67"/>
  <c r="D9" i="67"/>
  <c r="H9" i="67" s="1"/>
  <c r="F36" i="67"/>
  <c r="B7" i="37" l="1"/>
  <c r="B8" i="37" s="1"/>
  <c r="B9" i="37" s="1"/>
  <c r="B10" i="37" s="1"/>
  <c r="B11" i="37" s="1"/>
  <c r="B12" i="37" s="1"/>
  <c r="B13" i="37" s="1"/>
  <c r="B14" i="37" s="1"/>
  <c r="B15" i="37" s="1"/>
  <c r="B16" i="37" s="1"/>
  <c r="B17" i="37" s="1"/>
  <c r="B18" i="37" s="1"/>
  <c r="B19" i="37" s="1"/>
  <c r="B20" i="37" s="1"/>
  <c r="B21" i="37" s="1"/>
  <c r="B6" i="38"/>
  <c r="C11" i="67"/>
  <c r="D10" i="67"/>
  <c r="H10" i="67" s="1"/>
  <c r="F37" i="67"/>
  <c r="B6" i="39" l="1"/>
  <c r="B7" i="38"/>
  <c r="B8" i="38" s="1"/>
  <c r="B9" i="38" s="1"/>
  <c r="B10" i="38" s="1"/>
  <c r="B11" i="38" s="1"/>
  <c r="B12" i="38" s="1"/>
  <c r="B13" i="38" s="1"/>
  <c r="B14" i="38" s="1"/>
  <c r="B15" i="38" s="1"/>
  <c r="B16" i="38" s="1"/>
  <c r="B17" i="38" s="1"/>
  <c r="B18" i="38" s="1"/>
  <c r="B19" i="38" s="1"/>
  <c r="B20" i="38" s="1"/>
  <c r="B21" i="38" s="1"/>
  <c r="D11" i="67"/>
  <c r="H11" i="67" s="1"/>
  <c r="C12" i="67"/>
  <c r="F38" i="67"/>
  <c r="D12" i="67" l="1"/>
  <c r="H12" i="67" s="1"/>
  <c r="C13" i="67"/>
  <c r="B6" i="40"/>
  <c r="B7" i="39"/>
  <c r="B8" i="39" s="1"/>
  <c r="B9" i="39" s="1"/>
  <c r="B10" i="39" s="1"/>
  <c r="B11" i="39" s="1"/>
  <c r="B12" i="39" s="1"/>
  <c r="B13" i="39" s="1"/>
  <c r="B14" i="39" s="1"/>
  <c r="B15" i="39" s="1"/>
  <c r="B16" i="39" s="1"/>
  <c r="B17" i="39" s="1"/>
  <c r="B18" i="39" s="1"/>
  <c r="B19" i="39" s="1"/>
  <c r="B20" i="39" s="1"/>
  <c r="B21" i="39" s="1"/>
  <c r="P43" i="82"/>
  <c r="F39" i="67"/>
  <c r="D13" i="67" l="1"/>
  <c r="H13" i="67" s="1"/>
  <c r="C14" i="67"/>
  <c r="B6" i="52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P44" i="82"/>
  <c r="F40" i="67"/>
  <c r="B7" i="52" l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6" i="53"/>
  <c r="D14" i="67"/>
  <c r="H14" i="67" s="1"/>
  <c r="C15" i="67"/>
  <c r="P43" i="49"/>
  <c r="F41" i="67"/>
  <c r="B7" i="53" l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6" i="54"/>
  <c r="C16" i="67"/>
  <c r="D15" i="67"/>
  <c r="H15" i="67" s="1"/>
  <c r="P44" i="49"/>
  <c r="F42" i="67"/>
  <c r="B7" i="54" l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6" i="55"/>
  <c r="D16" i="67"/>
  <c r="H16" i="67" s="1"/>
  <c r="C17" i="67"/>
  <c r="F43" i="67"/>
  <c r="B6" i="56" l="1"/>
  <c r="B7" i="55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31" i="55"/>
  <c r="C18" i="67"/>
  <c r="D17" i="67"/>
  <c r="H17" i="67" s="1"/>
  <c r="F44" i="67"/>
  <c r="B6" i="50" l="1"/>
  <c r="B7" i="56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C19" i="67"/>
  <c r="D18" i="67"/>
  <c r="H18" i="67" s="1"/>
  <c r="B32" i="55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L31" i="55"/>
  <c r="L32" i="55" s="1"/>
  <c r="L33" i="55" s="1"/>
  <c r="L34" i="55" s="1"/>
  <c r="L35" i="55" s="1"/>
  <c r="L36" i="55" s="1"/>
  <c r="L37" i="55" s="1"/>
  <c r="L38" i="55" s="1"/>
  <c r="L39" i="55" s="1"/>
  <c r="L40" i="55" s="1"/>
  <c r="L41" i="55" s="1"/>
  <c r="L42" i="55" s="1"/>
  <c r="L43" i="55" s="1"/>
  <c r="L44" i="55" s="1"/>
  <c r="L45" i="55" s="1"/>
  <c r="L46" i="55" s="1"/>
  <c r="F45" i="67"/>
  <c r="J44" i="67"/>
  <c r="B29" i="50" l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7" i="50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L6" i="50"/>
  <c r="L7" i="50" s="1"/>
  <c r="L8" i="50" s="1"/>
  <c r="L9" i="50" s="1"/>
  <c r="L10" i="50" s="1"/>
  <c r="L11" i="50" s="1"/>
  <c r="L12" i="50" s="1"/>
  <c r="L13" i="50" s="1"/>
  <c r="L14" i="50" s="1"/>
  <c r="L15" i="50" s="1"/>
  <c r="L16" i="50" s="1"/>
  <c r="L17" i="50" s="1"/>
  <c r="L18" i="50" s="1"/>
  <c r="L19" i="50" s="1"/>
  <c r="L20" i="50" s="1"/>
  <c r="L21" i="50" s="1"/>
  <c r="B6" i="57"/>
  <c r="C20" i="67"/>
  <c r="D19" i="67"/>
  <c r="H19" i="67" s="1"/>
  <c r="C21" i="67" l="1"/>
  <c r="D21" i="67" s="1"/>
  <c r="D20" i="67"/>
  <c r="H20" i="67" s="1"/>
  <c r="B6" i="58"/>
  <c r="B7" i="57"/>
  <c r="B8" i="57" s="1"/>
  <c r="B9" i="57" s="1"/>
  <c r="B10" i="57" s="1"/>
  <c r="B11" i="57" s="1"/>
  <c r="B12" i="57" s="1"/>
  <c r="B13" i="57" s="1"/>
  <c r="B14" i="57" s="1"/>
  <c r="B15" i="57" s="1"/>
  <c r="B16" i="57" s="1"/>
  <c r="B17" i="57" s="1"/>
  <c r="B18" i="57" s="1"/>
  <c r="B19" i="57" s="1"/>
  <c r="B20" i="57" s="1"/>
  <c r="B21" i="57" s="1"/>
  <c r="D6" i="31"/>
  <c r="C7" i="31"/>
  <c r="B7" i="58" l="1"/>
  <c r="B8" i="58" s="1"/>
  <c r="B9" i="58" s="1"/>
  <c r="B10" i="58" s="1"/>
  <c r="B11" i="58" s="1"/>
  <c r="B12" i="58" s="1"/>
  <c r="B13" i="58" s="1"/>
  <c r="B14" i="58" s="1"/>
  <c r="B15" i="58" s="1"/>
  <c r="B16" i="58" s="1"/>
  <c r="B17" i="58" s="1"/>
  <c r="B18" i="58" s="1"/>
  <c r="B19" i="58" s="1"/>
  <c r="B20" i="58" s="1"/>
  <c r="B21" i="58" s="1"/>
  <c r="B6" i="59"/>
  <c r="D7" i="31"/>
  <c r="H7" i="31" s="1"/>
  <c r="C8" i="31"/>
  <c r="D29" i="31"/>
  <c r="C54" i="31"/>
  <c r="C55" i="31" s="1"/>
  <c r="C56" i="31" s="1"/>
  <c r="C57" i="31" s="1"/>
  <c r="C58" i="31" s="1"/>
  <c r="C59" i="31" s="1"/>
  <c r="C60" i="31" s="1"/>
  <c r="C61" i="31" s="1"/>
  <c r="C62" i="31" s="1"/>
  <c r="C63" i="31" s="1"/>
  <c r="C64" i="31" s="1"/>
  <c r="C65" i="31" s="1"/>
  <c r="C66" i="31" s="1"/>
  <c r="C67" i="31" s="1"/>
  <c r="C68" i="31" s="1"/>
  <c r="C30" i="31"/>
  <c r="H6" i="31"/>
  <c r="E6" i="31"/>
  <c r="E7" i="31" s="1"/>
  <c r="E8" i="31" s="1"/>
  <c r="E9" i="31" s="1"/>
  <c r="E10" i="31" s="1"/>
  <c r="E11" i="31" s="1"/>
  <c r="E12" i="31" s="1"/>
  <c r="E13" i="31" s="1"/>
  <c r="E14" i="31" s="1"/>
  <c r="E15" i="31" s="1"/>
  <c r="E16" i="31" s="1"/>
  <c r="E17" i="31" s="1"/>
  <c r="E18" i="31" s="1"/>
  <c r="E19" i="31" s="1"/>
  <c r="E20" i="31" s="1"/>
  <c r="E21" i="31" s="1"/>
  <c r="B7" i="59" l="1"/>
  <c r="B8" i="59" s="1"/>
  <c r="B9" i="59" s="1"/>
  <c r="B10" i="59" s="1"/>
  <c r="B11" i="59" s="1"/>
  <c r="B12" i="59" s="1"/>
  <c r="B13" i="59" s="1"/>
  <c r="B14" i="59" s="1"/>
  <c r="B15" i="59" s="1"/>
  <c r="B16" i="59" s="1"/>
  <c r="B17" i="59" s="1"/>
  <c r="B18" i="59" s="1"/>
  <c r="B19" i="59" s="1"/>
  <c r="B20" i="59" s="1"/>
  <c r="B21" i="59" s="1"/>
  <c r="B6" i="74"/>
  <c r="E29" i="31"/>
  <c r="E30" i="31" s="1"/>
  <c r="E31" i="31" s="1"/>
  <c r="E32" i="31" s="1"/>
  <c r="E33" i="31" s="1"/>
  <c r="E34" i="31" s="1"/>
  <c r="E35" i="31" s="1"/>
  <c r="E36" i="31" s="1"/>
  <c r="E37" i="31" s="1"/>
  <c r="E38" i="31" s="1"/>
  <c r="E39" i="31" s="1"/>
  <c r="E40" i="31" s="1"/>
  <c r="E41" i="31" s="1"/>
  <c r="E42" i="31" s="1"/>
  <c r="E43" i="31" s="1"/>
  <c r="E44" i="31" s="1"/>
  <c r="H29" i="31"/>
  <c r="M29" i="31" s="1"/>
  <c r="C31" i="31"/>
  <c r="D30" i="31"/>
  <c r="H30" i="31" s="1"/>
  <c r="M30" i="31" s="1"/>
  <c r="D8" i="31"/>
  <c r="H8" i="31" s="1"/>
  <c r="C9" i="31"/>
  <c r="B6" i="90" l="1"/>
  <c r="B7" i="74"/>
  <c r="B8" i="74" s="1"/>
  <c r="B9" i="74" s="1"/>
  <c r="B10" i="74" s="1"/>
  <c r="B11" i="74" s="1"/>
  <c r="B12" i="74" s="1"/>
  <c r="B13" i="74" s="1"/>
  <c r="B14" i="74" s="1"/>
  <c r="B15" i="74" s="1"/>
  <c r="B16" i="74" s="1"/>
  <c r="B17" i="74" s="1"/>
  <c r="B18" i="74" s="1"/>
  <c r="B19" i="74" s="1"/>
  <c r="B20" i="74" s="1"/>
  <c r="B21" i="74" s="1"/>
  <c r="D9" i="31"/>
  <c r="H9" i="31" s="1"/>
  <c r="C10" i="31"/>
  <c r="D31" i="31"/>
  <c r="H31" i="31" s="1"/>
  <c r="M31" i="31" s="1"/>
  <c r="C32" i="31"/>
  <c r="B6" i="60" l="1"/>
  <c r="B7" i="90"/>
  <c r="B8" i="90" s="1"/>
  <c r="B9" i="90" s="1"/>
  <c r="B10" i="90" s="1"/>
  <c r="B11" i="90" s="1"/>
  <c r="B12" i="90" s="1"/>
  <c r="B13" i="90" s="1"/>
  <c r="B14" i="90" s="1"/>
  <c r="B15" i="90" s="1"/>
  <c r="B16" i="90" s="1"/>
  <c r="B17" i="90" s="1"/>
  <c r="B18" i="90" s="1"/>
  <c r="B19" i="90" s="1"/>
  <c r="B20" i="90" s="1"/>
  <c r="B21" i="90" s="1"/>
  <c r="D32" i="31"/>
  <c r="H32" i="31" s="1"/>
  <c r="M32" i="31" s="1"/>
  <c r="C33" i="31"/>
  <c r="D10" i="31"/>
  <c r="H10" i="31" s="1"/>
  <c r="C11" i="31"/>
  <c r="B7" i="60" l="1"/>
  <c r="B8" i="60" s="1"/>
  <c r="B9" i="60" s="1"/>
  <c r="B10" i="60" s="1"/>
  <c r="B11" i="60" s="1"/>
  <c r="B12" i="60" s="1"/>
  <c r="B13" i="60" s="1"/>
  <c r="B14" i="60" s="1"/>
  <c r="B15" i="60" s="1"/>
  <c r="B16" i="60" s="1"/>
  <c r="B17" i="60" s="1"/>
  <c r="B18" i="60" s="1"/>
  <c r="B19" i="60" s="1"/>
  <c r="B20" i="60" s="1"/>
  <c r="B21" i="60" s="1"/>
  <c r="B6" i="61"/>
  <c r="D11" i="31"/>
  <c r="H11" i="31" s="1"/>
  <c r="C12" i="31"/>
  <c r="D33" i="31"/>
  <c r="H33" i="31" s="1"/>
  <c r="C34" i="31"/>
  <c r="B7" i="61" l="1"/>
  <c r="B8" i="61" s="1"/>
  <c r="B9" i="61" s="1"/>
  <c r="B10" i="61" s="1"/>
  <c r="B11" i="61" s="1"/>
  <c r="B12" i="61" s="1"/>
  <c r="B13" i="61" s="1"/>
  <c r="B14" i="61" s="1"/>
  <c r="B15" i="61" s="1"/>
  <c r="B16" i="61" s="1"/>
  <c r="B17" i="61" s="1"/>
  <c r="B18" i="61" s="1"/>
  <c r="B19" i="61" s="1"/>
  <c r="B20" i="61" s="1"/>
  <c r="B21" i="61" s="1"/>
  <c r="B6" i="62"/>
  <c r="H53" i="31"/>
  <c r="D54" i="31"/>
  <c r="E53" i="31"/>
  <c r="E54" i="31" s="1"/>
  <c r="E55" i="31" s="1"/>
  <c r="E56" i="31" s="1"/>
  <c r="E57" i="31" s="1"/>
  <c r="E58" i="31" s="1"/>
  <c r="E59" i="31" s="1"/>
  <c r="E60" i="31" s="1"/>
  <c r="E61" i="31" s="1"/>
  <c r="E62" i="31" s="1"/>
  <c r="E63" i="31" s="1"/>
  <c r="E64" i="31" s="1"/>
  <c r="E65" i="31" s="1"/>
  <c r="E66" i="31" s="1"/>
  <c r="E67" i="31" s="1"/>
  <c r="E68" i="31" s="1"/>
  <c r="D12" i="31"/>
  <c r="H12" i="31" s="1"/>
  <c r="C13" i="31"/>
  <c r="D34" i="31"/>
  <c r="H34" i="31" s="1"/>
  <c r="M34" i="31" s="1"/>
  <c r="C35" i="31"/>
  <c r="B6" i="64" l="1"/>
  <c r="B7" i="62"/>
  <c r="B8" i="62" s="1"/>
  <c r="B9" i="62" s="1"/>
  <c r="B10" i="62" s="1"/>
  <c r="B11" i="62" s="1"/>
  <c r="B12" i="62" s="1"/>
  <c r="B13" i="62" s="1"/>
  <c r="B14" i="62" s="1"/>
  <c r="B15" i="62" s="1"/>
  <c r="B16" i="62" s="1"/>
  <c r="B17" i="62" s="1"/>
  <c r="B18" i="62" s="1"/>
  <c r="B19" i="62" s="1"/>
  <c r="B20" i="62" s="1"/>
  <c r="B21" i="62" s="1"/>
  <c r="C36" i="31"/>
  <c r="D35" i="31"/>
  <c r="H35" i="31" s="1"/>
  <c r="M35" i="31" s="1"/>
  <c r="D55" i="31"/>
  <c r="H54" i="31"/>
  <c r="C14" i="31"/>
  <c r="D13" i="31"/>
  <c r="H13" i="31" s="1"/>
  <c r="B7" i="64" l="1"/>
  <c r="B8" i="64" s="1"/>
  <c r="B9" i="64" s="1"/>
  <c r="B10" i="64" s="1"/>
  <c r="B11" i="64" s="1"/>
  <c r="B12" i="64" s="1"/>
  <c r="B13" i="64" s="1"/>
  <c r="B14" i="64" s="1"/>
  <c r="B15" i="64" s="1"/>
  <c r="B16" i="64" s="1"/>
  <c r="B17" i="64" s="1"/>
  <c r="B18" i="64" s="1"/>
  <c r="B19" i="64" s="1"/>
  <c r="B20" i="64" s="1"/>
  <c r="B21" i="64" s="1"/>
  <c r="B6" i="63"/>
  <c r="D56" i="31"/>
  <c r="H55" i="31"/>
  <c r="C15" i="31"/>
  <c r="D14" i="31"/>
  <c r="H14" i="31" s="1"/>
  <c r="C37" i="31"/>
  <c r="D36" i="31"/>
  <c r="H36" i="31" s="1"/>
  <c r="M36" i="31" s="1"/>
  <c r="R36" i="31" s="1"/>
  <c r="B6" i="68" l="1"/>
  <c r="B7" i="63"/>
  <c r="B8" i="63" s="1"/>
  <c r="B9" i="63" s="1"/>
  <c r="B10" i="63" s="1"/>
  <c r="B11" i="63" s="1"/>
  <c r="B12" i="63" s="1"/>
  <c r="B13" i="63" s="1"/>
  <c r="B14" i="63" s="1"/>
  <c r="B15" i="63" s="1"/>
  <c r="B16" i="63" s="1"/>
  <c r="B17" i="63" s="1"/>
  <c r="B18" i="63" s="1"/>
  <c r="B19" i="63" s="1"/>
  <c r="B20" i="63" s="1"/>
  <c r="B21" i="63" s="1"/>
  <c r="C16" i="31"/>
  <c r="D15" i="31"/>
  <c r="H15" i="31" s="1"/>
  <c r="D37" i="31"/>
  <c r="H37" i="31" s="1"/>
  <c r="M37" i="31" s="1"/>
  <c r="R37" i="31" s="1"/>
  <c r="C38" i="31"/>
  <c r="H56" i="31"/>
  <c r="D57" i="31"/>
  <c r="B6" i="69" l="1"/>
  <c r="B7" i="68"/>
  <c r="B8" i="68" s="1"/>
  <c r="B9" i="68" s="1"/>
  <c r="B10" i="68" s="1"/>
  <c r="B11" i="68" s="1"/>
  <c r="B12" i="68" s="1"/>
  <c r="B13" i="68" s="1"/>
  <c r="B14" i="68" s="1"/>
  <c r="B15" i="68" s="1"/>
  <c r="B16" i="68" s="1"/>
  <c r="B17" i="68" s="1"/>
  <c r="B18" i="68" s="1"/>
  <c r="B19" i="68" s="1"/>
  <c r="B20" i="68" s="1"/>
  <c r="B21" i="68" s="1"/>
  <c r="D58" i="31"/>
  <c r="H57" i="31"/>
  <c r="C17" i="31"/>
  <c r="D16" i="31"/>
  <c r="H16" i="31" s="1"/>
  <c r="D38" i="31"/>
  <c r="H38" i="31" s="1"/>
  <c r="M38" i="31" s="1"/>
  <c r="R38" i="31" s="1"/>
  <c r="C39" i="31"/>
  <c r="B6" i="71" l="1"/>
  <c r="B7" i="69"/>
  <c r="B8" i="69" s="1"/>
  <c r="B9" i="69" s="1"/>
  <c r="B10" i="69" s="1"/>
  <c r="B11" i="69" s="1"/>
  <c r="B12" i="69" s="1"/>
  <c r="B13" i="69" s="1"/>
  <c r="B14" i="69" s="1"/>
  <c r="B15" i="69" s="1"/>
  <c r="B16" i="69" s="1"/>
  <c r="B17" i="69" s="1"/>
  <c r="B18" i="69" s="1"/>
  <c r="B19" i="69" s="1"/>
  <c r="B20" i="69" s="1"/>
  <c r="B21" i="69" s="1"/>
  <c r="C18" i="31"/>
  <c r="D17" i="31"/>
  <c r="H17" i="31" s="1"/>
  <c r="C40" i="31"/>
  <c r="D39" i="31"/>
  <c r="H39" i="31" s="1"/>
  <c r="M39" i="31" s="1"/>
  <c r="R39" i="31" s="1"/>
  <c r="H58" i="31"/>
  <c r="D59" i="31"/>
  <c r="B6" i="70" l="1"/>
  <c r="L6" i="71"/>
  <c r="L7" i="71" s="1"/>
  <c r="L8" i="71" s="1"/>
  <c r="L9" i="71" s="1"/>
  <c r="L10" i="71" s="1"/>
  <c r="L11" i="71" s="1"/>
  <c r="L12" i="71" s="1"/>
  <c r="L13" i="71" s="1"/>
  <c r="L14" i="71" s="1"/>
  <c r="L15" i="71" s="1"/>
  <c r="L16" i="71" s="1"/>
  <c r="L17" i="71" s="1"/>
  <c r="L18" i="71" s="1"/>
  <c r="L19" i="71" s="1"/>
  <c r="L20" i="71" s="1"/>
  <c r="L21" i="71" s="1"/>
  <c r="B7" i="71"/>
  <c r="B8" i="71" s="1"/>
  <c r="B9" i="71" s="1"/>
  <c r="B10" i="71" s="1"/>
  <c r="B11" i="71" s="1"/>
  <c r="B12" i="71" s="1"/>
  <c r="B13" i="71" s="1"/>
  <c r="B14" i="71" s="1"/>
  <c r="B15" i="71" s="1"/>
  <c r="B16" i="71" s="1"/>
  <c r="B17" i="71" s="1"/>
  <c r="B18" i="71" s="1"/>
  <c r="B19" i="71" s="1"/>
  <c r="B20" i="71" s="1"/>
  <c r="B21" i="71" s="1"/>
  <c r="D40" i="31"/>
  <c r="H40" i="31" s="1"/>
  <c r="M40" i="31" s="1"/>
  <c r="R40" i="31" s="1"/>
  <c r="C41" i="31"/>
  <c r="D60" i="31"/>
  <c r="H59" i="31"/>
  <c r="C19" i="31"/>
  <c r="D18" i="31"/>
  <c r="H18" i="31" s="1"/>
  <c r="B7" i="70" l="1"/>
  <c r="B8" i="70" s="1"/>
  <c r="B9" i="70" s="1"/>
  <c r="B10" i="70" s="1"/>
  <c r="B11" i="70" s="1"/>
  <c r="B12" i="70" s="1"/>
  <c r="B13" i="70" s="1"/>
  <c r="B14" i="70" s="1"/>
  <c r="B15" i="70" s="1"/>
  <c r="B16" i="70" s="1"/>
  <c r="B17" i="70" s="1"/>
  <c r="B18" i="70" s="1"/>
  <c r="B19" i="70" s="1"/>
  <c r="B20" i="70" s="1"/>
  <c r="B21" i="70" s="1"/>
  <c r="B6" i="73"/>
  <c r="D41" i="31"/>
  <c r="H41" i="31" s="1"/>
  <c r="M41" i="31" s="1"/>
  <c r="R41" i="31" s="1"/>
  <c r="C42" i="31"/>
  <c r="H60" i="31"/>
  <c r="D61" i="31"/>
  <c r="C20" i="31"/>
  <c r="D19" i="31"/>
  <c r="H19" i="31" s="1"/>
  <c r="L6" i="73" l="1"/>
  <c r="L7" i="73" s="1"/>
  <c r="L8" i="73" s="1"/>
  <c r="L9" i="73" s="1"/>
  <c r="L10" i="73" s="1"/>
  <c r="L11" i="73" s="1"/>
  <c r="L12" i="73" s="1"/>
  <c r="L13" i="73" s="1"/>
  <c r="L14" i="73" s="1"/>
  <c r="L15" i="73" s="1"/>
  <c r="L16" i="73" s="1"/>
  <c r="L17" i="73" s="1"/>
  <c r="L18" i="73" s="1"/>
  <c r="L19" i="73" s="1"/>
  <c r="L20" i="73" s="1"/>
  <c r="L21" i="73" s="1"/>
  <c r="B7" i="73"/>
  <c r="B8" i="73" s="1"/>
  <c r="B9" i="73" s="1"/>
  <c r="B10" i="73" s="1"/>
  <c r="B11" i="73" s="1"/>
  <c r="B12" i="73" s="1"/>
  <c r="B13" i="73" s="1"/>
  <c r="B14" i="73" s="1"/>
  <c r="B15" i="73" s="1"/>
  <c r="B16" i="73" s="1"/>
  <c r="B17" i="73" s="1"/>
  <c r="B18" i="73" s="1"/>
  <c r="B19" i="73" s="1"/>
  <c r="B20" i="73" s="1"/>
  <c r="B21" i="73" s="1"/>
  <c r="B6" i="41"/>
  <c r="D42" i="31"/>
  <c r="H42" i="31" s="1"/>
  <c r="M42" i="31" s="1"/>
  <c r="R42" i="31" s="1"/>
  <c r="C43" i="31"/>
  <c r="C21" i="31"/>
  <c r="D21" i="31" s="1"/>
  <c r="D20" i="31"/>
  <c r="H20" i="31" s="1"/>
  <c r="D62" i="31"/>
  <c r="H61" i="31"/>
  <c r="B7" i="41" l="1"/>
  <c r="B8" i="41" s="1"/>
  <c r="B9" i="41" s="1"/>
  <c r="B10" i="41" s="1"/>
  <c r="B11" i="41" s="1"/>
  <c r="B12" i="41" s="1"/>
  <c r="B13" i="41" s="1"/>
  <c r="B14" i="41" s="1"/>
  <c r="B15" i="41" s="1"/>
  <c r="B16" i="41" s="1"/>
  <c r="B17" i="41" s="1"/>
  <c r="B18" i="41" s="1"/>
  <c r="B19" i="41" s="1"/>
  <c r="B20" i="41" s="1"/>
  <c r="B21" i="41" s="1"/>
  <c r="B6" i="42"/>
  <c r="Q18" i="50"/>
  <c r="Q19" i="50" s="1"/>
  <c r="Q20" i="50" s="1"/>
  <c r="Q21" i="50" s="1"/>
  <c r="P18" i="50"/>
  <c r="P19" i="50" s="1"/>
  <c r="P20" i="50" s="1"/>
  <c r="P21" i="50" s="1"/>
  <c r="D63" i="31"/>
  <c r="H62" i="31"/>
  <c r="C44" i="31"/>
  <c r="D44" i="31" s="1"/>
  <c r="D43" i="31"/>
  <c r="H43" i="31" s="1"/>
  <c r="M43" i="31" s="1"/>
  <c r="R43" i="31" s="1"/>
  <c r="B6" i="43" l="1"/>
  <c r="B7" i="42"/>
  <c r="B8" i="42" s="1"/>
  <c r="B9" i="42" s="1"/>
  <c r="B10" i="42" s="1"/>
  <c r="B11" i="42" s="1"/>
  <c r="B12" i="42" s="1"/>
  <c r="B13" i="42" s="1"/>
  <c r="B14" i="42" s="1"/>
  <c r="B15" i="42" s="1"/>
  <c r="B16" i="42" s="1"/>
  <c r="B17" i="42" s="1"/>
  <c r="B18" i="42" s="1"/>
  <c r="B19" i="42" s="1"/>
  <c r="B20" i="42" s="1"/>
  <c r="B21" i="42" s="1"/>
  <c r="D64" i="31"/>
  <c r="H63" i="31"/>
  <c r="B6" i="44" l="1"/>
  <c r="B7" i="43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I21" i="55"/>
  <c r="H64" i="31"/>
  <c r="D65" i="31"/>
  <c r="B6" i="45" l="1"/>
  <c r="B7" i="44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H65" i="31"/>
  <c r="D66" i="31"/>
  <c r="B6" i="46" l="1"/>
  <c r="B7" i="45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Q45" i="55"/>
  <c r="Q46" i="55" s="1"/>
  <c r="P45" i="55"/>
  <c r="P46" i="55" s="1"/>
  <c r="D67" i="31"/>
  <c r="H66" i="31"/>
  <c r="D6" i="55"/>
  <c r="C7" i="55"/>
  <c r="B6" i="79" l="1"/>
  <c r="B7" i="46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D7" i="55"/>
  <c r="H7" i="55" s="1"/>
  <c r="C8" i="55"/>
  <c r="E6" i="55"/>
  <c r="E7" i="55" s="1"/>
  <c r="E8" i="55" s="1"/>
  <c r="E9" i="55" s="1"/>
  <c r="E10" i="55" s="1"/>
  <c r="E11" i="55" s="1"/>
  <c r="E12" i="55" s="1"/>
  <c r="E13" i="55" s="1"/>
  <c r="E14" i="55" s="1"/>
  <c r="E15" i="55" s="1"/>
  <c r="E16" i="55" s="1"/>
  <c r="E17" i="55" s="1"/>
  <c r="E18" i="55" s="1"/>
  <c r="E19" i="55" s="1"/>
  <c r="E20" i="55" s="1"/>
  <c r="E21" i="55" s="1"/>
  <c r="H6" i="55"/>
  <c r="D68" i="31"/>
  <c r="H67" i="31"/>
  <c r="B7" i="79" l="1"/>
  <c r="B8" i="79" s="1"/>
  <c r="B9" i="79" s="1"/>
  <c r="B10" i="79" s="1"/>
  <c r="B11" i="79" s="1"/>
  <c r="B12" i="79" s="1"/>
  <c r="B13" i="79" s="1"/>
  <c r="B14" i="79" s="1"/>
  <c r="B15" i="79" s="1"/>
  <c r="B16" i="79" s="1"/>
  <c r="B17" i="79" s="1"/>
  <c r="B18" i="79" s="1"/>
  <c r="B19" i="79" s="1"/>
  <c r="B20" i="79" s="1"/>
  <c r="B21" i="79" s="1"/>
  <c r="B6" i="47"/>
  <c r="C9" i="55"/>
  <c r="D8" i="55"/>
  <c r="H8" i="55" s="1"/>
  <c r="B6" i="76" l="1"/>
  <c r="B7" i="47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D9" i="55"/>
  <c r="H9" i="55" s="1"/>
  <c r="C10" i="55"/>
  <c r="B6" i="65" l="1"/>
  <c r="B7" i="76"/>
  <c r="B8" i="76" s="1"/>
  <c r="B9" i="76" s="1"/>
  <c r="B10" i="76" s="1"/>
  <c r="B11" i="76" s="1"/>
  <c r="B12" i="76" s="1"/>
  <c r="B13" i="76" s="1"/>
  <c r="B14" i="76" s="1"/>
  <c r="B15" i="76" s="1"/>
  <c r="B16" i="76" s="1"/>
  <c r="B17" i="76" s="1"/>
  <c r="B18" i="76" s="1"/>
  <c r="B19" i="76" s="1"/>
  <c r="B20" i="76" s="1"/>
  <c r="B21" i="76" s="1"/>
  <c r="C11" i="55"/>
  <c r="D10" i="55"/>
  <c r="H10" i="55" s="1"/>
  <c r="B30" i="67" l="1"/>
  <c r="B7" i="65"/>
  <c r="B8" i="65" s="1"/>
  <c r="B9" i="65" s="1"/>
  <c r="B10" i="65" s="1"/>
  <c r="B11" i="65" s="1"/>
  <c r="B12" i="65" s="1"/>
  <c r="B13" i="65" s="1"/>
  <c r="B14" i="65" s="1"/>
  <c r="B15" i="65" s="1"/>
  <c r="B16" i="65" s="1"/>
  <c r="B17" i="65" s="1"/>
  <c r="B18" i="65" s="1"/>
  <c r="B19" i="65" s="1"/>
  <c r="B20" i="65" s="1"/>
  <c r="B21" i="65" s="1"/>
  <c r="B6" i="67"/>
  <c r="B7" i="67" s="1"/>
  <c r="B8" i="67" s="1"/>
  <c r="B9" i="67" s="1"/>
  <c r="B10" i="67" s="1"/>
  <c r="B11" i="67" s="1"/>
  <c r="B12" i="67" s="1"/>
  <c r="B13" i="67" s="1"/>
  <c r="B14" i="67" s="1"/>
  <c r="B15" i="67" s="1"/>
  <c r="B16" i="67" s="1"/>
  <c r="B17" i="67" s="1"/>
  <c r="B18" i="67" s="1"/>
  <c r="B19" i="67" s="1"/>
  <c r="B20" i="67" s="1"/>
  <c r="B21" i="67" s="1"/>
  <c r="D31" i="55"/>
  <c r="C32" i="55"/>
  <c r="C12" i="55"/>
  <c r="D11" i="55"/>
  <c r="H11" i="55" s="1"/>
  <c r="B6" i="48" l="1"/>
  <c r="B31" i="67"/>
  <c r="B32" i="67" s="1"/>
  <c r="B33" i="67" s="1"/>
  <c r="B34" i="67" s="1"/>
  <c r="B35" i="67" s="1"/>
  <c r="B36" i="67" s="1"/>
  <c r="B37" i="67" s="1"/>
  <c r="B38" i="67" s="1"/>
  <c r="B39" i="67" s="1"/>
  <c r="B40" i="67" s="1"/>
  <c r="B41" i="67" s="1"/>
  <c r="B42" i="67" s="1"/>
  <c r="B43" i="67" s="1"/>
  <c r="B44" i="67" s="1"/>
  <c r="B45" i="67" s="1"/>
  <c r="C13" i="55"/>
  <c r="D12" i="55"/>
  <c r="H12" i="55" s="1"/>
  <c r="C33" i="55"/>
  <c r="D32" i="55"/>
  <c r="H32" i="55" s="1"/>
  <c r="M32" i="55" s="1"/>
  <c r="H31" i="55"/>
  <c r="M31" i="55" s="1"/>
  <c r="E31" i="55"/>
  <c r="E32" i="55" s="1"/>
  <c r="E33" i="55" s="1"/>
  <c r="E34" i="55" s="1"/>
  <c r="E35" i="55" s="1"/>
  <c r="E36" i="55" s="1"/>
  <c r="E37" i="55" s="1"/>
  <c r="E38" i="55" s="1"/>
  <c r="E39" i="55" s="1"/>
  <c r="E40" i="55" s="1"/>
  <c r="E41" i="55" s="1"/>
  <c r="E42" i="55" s="1"/>
  <c r="E43" i="55" s="1"/>
  <c r="E44" i="55" s="1"/>
  <c r="E45" i="55" s="1"/>
  <c r="E46" i="55" s="1"/>
  <c r="B6" i="49" l="1"/>
  <c r="B7" i="48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C14" i="55"/>
  <c r="D13" i="55"/>
  <c r="H13" i="55" s="1"/>
  <c r="D33" i="55"/>
  <c r="H33" i="55" s="1"/>
  <c r="M33" i="55" s="1"/>
  <c r="C34" i="55"/>
  <c r="B6" i="82" l="1"/>
  <c r="B29" i="49"/>
  <c r="B7" i="49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C35" i="55"/>
  <c r="D34" i="55"/>
  <c r="H34" i="55" s="1"/>
  <c r="M34" i="55" s="1"/>
  <c r="C15" i="55"/>
  <c r="D14" i="55"/>
  <c r="H14" i="55" s="1"/>
  <c r="B30" i="49" l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L29" i="49"/>
  <c r="L30" i="49" s="1"/>
  <c r="L31" i="49" s="1"/>
  <c r="L32" i="49" s="1"/>
  <c r="L33" i="49" s="1"/>
  <c r="L34" i="49" s="1"/>
  <c r="L35" i="49" s="1"/>
  <c r="L36" i="49" s="1"/>
  <c r="L37" i="49" s="1"/>
  <c r="L38" i="49" s="1"/>
  <c r="L39" i="49" s="1"/>
  <c r="L40" i="49" s="1"/>
  <c r="L41" i="49" s="1"/>
  <c r="L42" i="49" s="1"/>
  <c r="L43" i="49" s="1"/>
  <c r="L44" i="49" s="1"/>
  <c r="B29" i="82"/>
  <c r="B7" i="82"/>
  <c r="B8" i="82" s="1"/>
  <c r="B9" i="82" s="1"/>
  <c r="B10" i="82" s="1"/>
  <c r="B11" i="82" s="1"/>
  <c r="B12" i="82" s="1"/>
  <c r="B13" i="82" s="1"/>
  <c r="B14" i="82" s="1"/>
  <c r="B15" i="82" s="1"/>
  <c r="B16" i="82" s="1"/>
  <c r="B17" i="82" s="1"/>
  <c r="B18" i="82" s="1"/>
  <c r="B19" i="82" s="1"/>
  <c r="B20" i="82" s="1"/>
  <c r="B21" i="82" s="1"/>
  <c r="D15" i="55"/>
  <c r="H15" i="55" s="1"/>
  <c r="C16" i="55"/>
  <c r="D35" i="55"/>
  <c r="H35" i="55" s="1"/>
  <c r="M35" i="55" s="1"/>
  <c r="C36" i="55"/>
  <c r="B30" i="82" l="1"/>
  <c r="B31" i="82" s="1"/>
  <c r="B32" i="82" s="1"/>
  <c r="B33" i="82" s="1"/>
  <c r="B34" i="82" s="1"/>
  <c r="B35" i="82" s="1"/>
  <c r="B36" i="82" s="1"/>
  <c r="B37" i="82" s="1"/>
  <c r="B38" i="82" s="1"/>
  <c r="B39" i="82" s="1"/>
  <c r="B40" i="82" s="1"/>
  <c r="B41" i="82" s="1"/>
  <c r="B42" i="82" s="1"/>
  <c r="B43" i="82" s="1"/>
  <c r="B44" i="82" s="1"/>
  <c r="L29" i="82"/>
  <c r="L30" i="82" s="1"/>
  <c r="L31" i="82" s="1"/>
  <c r="L32" i="82" s="1"/>
  <c r="L33" i="82" s="1"/>
  <c r="L34" i="82" s="1"/>
  <c r="L35" i="82" s="1"/>
  <c r="L36" i="82" s="1"/>
  <c r="L37" i="82" s="1"/>
  <c r="L38" i="82" s="1"/>
  <c r="L39" i="82" s="1"/>
  <c r="L40" i="82" s="1"/>
  <c r="L41" i="82" s="1"/>
  <c r="L42" i="82" s="1"/>
  <c r="L43" i="82" s="1"/>
  <c r="L44" i="82" s="1"/>
  <c r="B52" i="82"/>
  <c r="B53" i="82" s="1"/>
  <c r="B54" i="82" s="1"/>
  <c r="B55" i="82" s="1"/>
  <c r="B56" i="82" s="1"/>
  <c r="B57" i="82" s="1"/>
  <c r="B58" i="82" s="1"/>
  <c r="B59" i="82" s="1"/>
  <c r="B60" i="82" s="1"/>
  <c r="B61" i="82" s="1"/>
  <c r="B62" i="82" s="1"/>
  <c r="B63" i="82" s="1"/>
  <c r="B64" i="82" s="1"/>
  <c r="B65" i="82" s="1"/>
  <c r="B66" i="82" s="1"/>
  <c r="B67" i="82" s="1"/>
  <c r="C37" i="55"/>
  <c r="D36" i="55"/>
  <c r="H36" i="55" s="1"/>
  <c r="M36" i="55" s="1"/>
  <c r="D16" i="55"/>
  <c r="H16" i="55" s="1"/>
  <c r="C17" i="55"/>
  <c r="C38" i="55" l="1"/>
  <c r="D37" i="55"/>
  <c r="H37" i="55" s="1"/>
  <c r="M37" i="55" s="1"/>
  <c r="C18" i="55"/>
  <c r="D17" i="55"/>
  <c r="H17" i="55" s="1"/>
  <c r="D18" i="55" l="1"/>
  <c r="H18" i="55" s="1"/>
  <c r="C19" i="55"/>
  <c r="C39" i="55"/>
  <c r="D38" i="55"/>
  <c r="H38" i="55" s="1"/>
  <c r="M38" i="55" s="1"/>
  <c r="C40" i="55" l="1"/>
  <c r="D39" i="55"/>
  <c r="H39" i="55" s="1"/>
  <c r="M39" i="55" s="1"/>
  <c r="D19" i="55"/>
  <c r="H19" i="55" s="1"/>
  <c r="C20" i="55"/>
  <c r="C21" i="55" l="1"/>
  <c r="D21" i="55" s="1"/>
  <c r="H21" i="55" s="1"/>
  <c r="D20" i="55"/>
  <c r="H20" i="55" s="1"/>
  <c r="D40" i="55"/>
  <c r="H40" i="55" s="1"/>
  <c r="M40" i="55" s="1"/>
  <c r="C41" i="55"/>
  <c r="C42" i="55" l="1"/>
  <c r="D41" i="55"/>
  <c r="H41" i="55" s="1"/>
  <c r="M41" i="55" s="1"/>
  <c r="D42" i="55" l="1"/>
  <c r="H42" i="55" s="1"/>
  <c r="M42" i="55" s="1"/>
  <c r="C43" i="55"/>
  <c r="P20" i="71" l="1"/>
  <c r="P21" i="71" s="1"/>
  <c r="D43" i="55"/>
  <c r="H43" i="55" s="1"/>
  <c r="M43" i="55" s="1"/>
  <c r="C44" i="55"/>
  <c r="D44" i="55" l="1"/>
  <c r="H44" i="55" s="1"/>
  <c r="C45" i="55"/>
  <c r="M44" i="55" l="1"/>
  <c r="R44" i="55" s="1"/>
  <c r="D45" i="55"/>
  <c r="H45" i="55" s="1"/>
  <c r="M45" i="55" s="1"/>
  <c r="R45" i="55" s="1"/>
  <c r="C46" i="55"/>
  <c r="D46" i="55" s="1"/>
  <c r="H46" i="55" s="1"/>
  <c r="M46" i="55" s="1"/>
  <c r="R46" i="55" s="1"/>
  <c r="C7" i="82" l="1"/>
  <c r="D6" i="82"/>
  <c r="E6" i="82" s="1"/>
  <c r="H6" i="82" l="1"/>
  <c r="C8" i="82"/>
  <c r="D7" i="82"/>
  <c r="H7" i="82" s="1"/>
  <c r="C9" i="82" l="1"/>
  <c r="D8" i="82"/>
  <c r="H8" i="82" s="1"/>
  <c r="D6" i="41"/>
  <c r="C7" i="41"/>
  <c r="H6" i="41" l="1"/>
  <c r="E6" i="41"/>
  <c r="C7" i="45"/>
  <c r="D6" i="45"/>
  <c r="D6" i="48"/>
  <c r="C7" i="48"/>
  <c r="D7" i="41"/>
  <c r="H7" i="41" s="1"/>
  <c r="C8" i="41"/>
  <c r="D9" i="82"/>
  <c r="H9" i="82" s="1"/>
  <c r="C10" i="82"/>
  <c r="I21" i="79"/>
  <c r="H6" i="45" l="1"/>
  <c r="E6" i="45"/>
  <c r="H6" i="48"/>
  <c r="E6" i="48"/>
  <c r="D30" i="67"/>
  <c r="C31" i="67"/>
  <c r="L30" i="67"/>
  <c r="D10" i="82"/>
  <c r="H10" i="82" s="1"/>
  <c r="C11" i="82"/>
  <c r="C8" i="48"/>
  <c r="D7" i="48"/>
  <c r="H7" i="48" s="1"/>
  <c r="D6" i="49"/>
  <c r="C7" i="49"/>
  <c r="C9" i="41"/>
  <c r="D8" i="41"/>
  <c r="H8" i="41" s="1"/>
  <c r="C8" i="45"/>
  <c r="D7" i="45"/>
  <c r="H7" i="45" s="1"/>
  <c r="H6" i="49" l="1"/>
  <c r="E6" i="49"/>
  <c r="D7" i="49"/>
  <c r="H7" i="49" s="1"/>
  <c r="C8" i="49"/>
  <c r="C9" i="48"/>
  <c r="D8" i="48"/>
  <c r="H8" i="48" s="1"/>
  <c r="D31" i="67"/>
  <c r="C32" i="67"/>
  <c r="L31" i="67"/>
  <c r="D8" i="45"/>
  <c r="H8" i="45" s="1"/>
  <c r="C9" i="45"/>
  <c r="C12" i="82"/>
  <c r="D11" i="82"/>
  <c r="H11" i="82" s="1"/>
  <c r="H30" i="67"/>
  <c r="K30" i="67" s="1"/>
  <c r="N30" i="67"/>
  <c r="D9" i="41"/>
  <c r="H9" i="41" s="1"/>
  <c r="C10" i="41"/>
  <c r="C30" i="82" l="1"/>
  <c r="D29" i="82"/>
  <c r="C10" i="45"/>
  <c r="D9" i="45"/>
  <c r="H9" i="45" s="1"/>
  <c r="D8" i="49"/>
  <c r="H8" i="49" s="1"/>
  <c r="C9" i="49"/>
  <c r="D10" i="41"/>
  <c r="H10" i="41" s="1"/>
  <c r="C11" i="41"/>
  <c r="N31" i="67"/>
  <c r="H31" i="67"/>
  <c r="K31" i="67" s="1"/>
  <c r="C33" i="67"/>
  <c r="L32" i="67"/>
  <c r="D32" i="67"/>
  <c r="C13" i="82"/>
  <c r="D12" i="82"/>
  <c r="H12" i="82" s="1"/>
  <c r="D9" i="48"/>
  <c r="H9" i="48" s="1"/>
  <c r="C10" i="48"/>
  <c r="H29" i="82" l="1"/>
  <c r="E29" i="82"/>
  <c r="D29" i="49"/>
  <c r="C30" i="49"/>
  <c r="D9" i="49"/>
  <c r="H9" i="49" s="1"/>
  <c r="C10" i="49"/>
  <c r="D13" i="82"/>
  <c r="H13" i="82" s="1"/>
  <c r="C14" i="82"/>
  <c r="L33" i="67"/>
  <c r="D33" i="67"/>
  <c r="C34" i="67"/>
  <c r="C12" i="41"/>
  <c r="D11" i="41"/>
  <c r="H11" i="41" s="1"/>
  <c r="D10" i="48"/>
  <c r="H10" i="48" s="1"/>
  <c r="C11" i="48"/>
  <c r="C11" i="45"/>
  <c r="D10" i="45"/>
  <c r="H10" i="45" s="1"/>
  <c r="N32" i="67"/>
  <c r="H32" i="67"/>
  <c r="K32" i="67" s="1"/>
  <c r="D30" i="82"/>
  <c r="H30" i="82" s="1"/>
  <c r="C31" i="82"/>
  <c r="H29" i="49" l="1"/>
  <c r="E29" i="49"/>
  <c r="C15" i="82"/>
  <c r="D14" i="82"/>
  <c r="H14" i="82" s="1"/>
  <c r="N33" i="67"/>
  <c r="H33" i="67"/>
  <c r="K33" i="67" s="1"/>
  <c r="C11" i="49"/>
  <c r="D10" i="49"/>
  <c r="H10" i="49" s="1"/>
  <c r="D11" i="45"/>
  <c r="H11" i="45" s="1"/>
  <c r="C12" i="45"/>
  <c r="D12" i="41"/>
  <c r="H12" i="41" s="1"/>
  <c r="C13" i="41"/>
  <c r="D30" i="49"/>
  <c r="H30" i="49" s="1"/>
  <c r="C31" i="49"/>
  <c r="D31" i="82"/>
  <c r="H31" i="82" s="1"/>
  <c r="C32" i="82"/>
  <c r="C12" i="48"/>
  <c r="D11" i="48"/>
  <c r="H11" i="48" s="1"/>
  <c r="C35" i="67"/>
  <c r="L34" i="67"/>
  <c r="D34" i="67"/>
  <c r="D32" i="82" l="1"/>
  <c r="H32" i="82" s="1"/>
  <c r="C33" i="82"/>
  <c r="D13" i="41"/>
  <c r="H13" i="41" s="1"/>
  <c r="C14" i="41"/>
  <c r="D11" i="49"/>
  <c r="H11" i="49" s="1"/>
  <c r="C12" i="49"/>
  <c r="H34" i="67"/>
  <c r="K34" i="67" s="1"/>
  <c r="N34" i="67"/>
  <c r="D12" i="48"/>
  <c r="H12" i="48" s="1"/>
  <c r="C13" i="48"/>
  <c r="D35" i="67"/>
  <c r="L35" i="67"/>
  <c r="C36" i="67"/>
  <c r="D31" i="49"/>
  <c r="H31" i="49" s="1"/>
  <c r="C32" i="49"/>
  <c r="D12" i="45"/>
  <c r="H12" i="45" s="1"/>
  <c r="C13" i="45"/>
  <c r="C16" i="82"/>
  <c r="D15" i="82"/>
  <c r="H15" i="82" s="1"/>
  <c r="D13" i="48" l="1"/>
  <c r="H13" i="48" s="1"/>
  <c r="C14" i="48"/>
  <c r="D36" i="67"/>
  <c r="L36" i="67"/>
  <c r="C37" i="67"/>
  <c r="C13" i="49"/>
  <c r="D12" i="49"/>
  <c r="H12" i="49" s="1"/>
  <c r="C34" i="82"/>
  <c r="D33" i="82"/>
  <c r="H33" i="82" s="1"/>
  <c r="C17" i="82"/>
  <c r="D16" i="82"/>
  <c r="H16" i="82" s="1"/>
  <c r="H35" i="67"/>
  <c r="K35" i="67" s="1"/>
  <c r="N35" i="67"/>
  <c r="D14" i="41"/>
  <c r="H14" i="41" s="1"/>
  <c r="C15" i="41"/>
  <c r="C7" i="42"/>
  <c r="D6" i="42"/>
  <c r="D13" i="45"/>
  <c r="H13" i="45" s="1"/>
  <c r="C14" i="45"/>
  <c r="C33" i="49"/>
  <c r="D32" i="49"/>
  <c r="H32" i="49" s="1"/>
  <c r="H6" i="42" l="1"/>
  <c r="E6" i="42"/>
  <c r="C35" i="82"/>
  <c r="D34" i="82"/>
  <c r="H34" i="82" s="1"/>
  <c r="D17" i="82"/>
  <c r="H17" i="82" s="1"/>
  <c r="C18" i="82"/>
  <c r="N36" i="67"/>
  <c r="H36" i="67"/>
  <c r="K36" i="67" s="1"/>
  <c r="C34" i="49"/>
  <c r="D33" i="49"/>
  <c r="H33" i="49" s="1"/>
  <c r="D7" i="42"/>
  <c r="H7" i="42" s="1"/>
  <c r="C8" i="42"/>
  <c r="C7" i="44"/>
  <c r="D6" i="44"/>
  <c r="C14" i="49"/>
  <c r="D13" i="49"/>
  <c r="H13" i="49" s="1"/>
  <c r="C15" i="48"/>
  <c r="D14" i="48"/>
  <c r="H14" i="48" s="1"/>
  <c r="C15" i="45"/>
  <c r="D14" i="45"/>
  <c r="H14" i="45" s="1"/>
  <c r="D15" i="41"/>
  <c r="H15" i="41" s="1"/>
  <c r="C16" i="41"/>
  <c r="L37" i="67"/>
  <c r="D37" i="67"/>
  <c r="C38" i="67"/>
  <c r="H6" i="44" l="1"/>
  <c r="E6" i="44"/>
  <c r="D38" i="67"/>
  <c r="C39" i="67"/>
  <c r="L38" i="67"/>
  <c r="D7" i="44"/>
  <c r="H7" i="44" s="1"/>
  <c r="C8" i="44"/>
  <c r="D34" i="49"/>
  <c r="H34" i="49" s="1"/>
  <c r="C35" i="49"/>
  <c r="C19" i="82"/>
  <c r="D18" i="82"/>
  <c r="H18" i="82" s="1"/>
  <c r="H37" i="67"/>
  <c r="K37" i="67" s="1"/>
  <c r="N37" i="67"/>
  <c r="C9" i="42"/>
  <c r="D8" i="42"/>
  <c r="H8" i="42" s="1"/>
  <c r="C16" i="45"/>
  <c r="D15" i="45"/>
  <c r="H15" i="45" s="1"/>
  <c r="D14" i="49"/>
  <c r="H14" i="49" s="1"/>
  <c r="C15" i="49"/>
  <c r="D15" i="48"/>
  <c r="H15" i="48" s="1"/>
  <c r="C16" i="48"/>
  <c r="D16" i="41"/>
  <c r="H16" i="41" s="1"/>
  <c r="C17" i="41"/>
  <c r="C36" i="82"/>
  <c r="D35" i="82"/>
  <c r="H35" i="82" s="1"/>
  <c r="C37" i="82" l="1"/>
  <c r="D36" i="82"/>
  <c r="H36" i="82" s="1"/>
  <c r="C20" i="82"/>
  <c r="D19" i="82"/>
  <c r="H19" i="82" s="1"/>
  <c r="D6" i="43"/>
  <c r="C7" i="43"/>
  <c r="D17" i="41"/>
  <c r="H17" i="41" s="1"/>
  <c r="C18" i="41"/>
  <c r="D15" i="49"/>
  <c r="H15" i="49" s="1"/>
  <c r="C16" i="49"/>
  <c r="C10" i="42"/>
  <c r="D9" i="42"/>
  <c r="H9" i="42" s="1"/>
  <c r="C40" i="67"/>
  <c r="D39" i="67"/>
  <c r="L39" i="67"/>
  <c r="D16" i="45"/>
  <c r="H16" i="45" s="1"/>
  <c r="C17" i="45"/>
  <c r="C36" i="49"/>
  <c r="D35" i="49"/>
  <c r="H35" i="49" s="1"/>
  <c r="C17" i="48"/>
  <c r="D16" i="48"/>
  <c r="H16" i="48" s="1"/>
  <c r="D8" i="44"/>
  <c r="H8" i="44" s="1"/>
  <c r="C9" i="44"/>
  <c r="H38" i="67"/>
  <c r="K38" i="67" s="1"/>
  <c r="N38" i="67"/>
  <c r="I21" i="47"/>
  <c r="H6" i="43" l="1"/>
  <c r="E6" i="43"/>
  <c r="D18" i="41"/>
  <c r="H18" i="41" s="1"/>
  <c r="C19" i="41"/>
  <c r="D9" i="44"/>
  <c r="H9" i="44" s="1"/>
  <c r="C10" i="44"/>
  <c r="D10" i="42"/>
  <c r="H10" i="42" s="1"/>
  <c r="C11" i="42"/>
  <c r="C21" i="82"/>
  <c r="D21" i="82" s="1"/>
  <c r="D20" i="82"/>
  <c r="H20" i="82" s="1"/>
  <c r="D36" i="49"/>
  <c r="H36" i="49" s="1"/>
  <c r="C37" i="49"/>
  <c r="N39" i="67"/>
  <c r="H39" i="67"/>
  <c r="K39" i="67" s="1"/>
  <c r="C17" i="49"/>
  <c r="D16" i="49"/>
  <c r="H16" i="49" s="1"/>
  <c r="C8" i="43"/>
  <c r="D7" i="43"/>
  <c r="H7" i="43" s="1"/>
  <c r="D17" i="48"/>
  <c r="H17" i="48" s="1"/>
  <c r="C18" i="48"/>
  <c r="I21" i="43"/>
  <c r="D17" i="45"/>
  <c r="H17" i="45" s="1"/>
  <c r="C18" i="45"/>
  <c r="D40" i="67"/>
  <c r="C41" i="67"/>
  <c r="L40" i="67"/>
  <c r="C38" i="82"/>
  <c r="D37" i="82"/>
  <c r="H37" i="82" s="1"/>
  <c r="M37" i="82" s="1"/>
  <c r="E7" i="43"/>
  <c r="E8" i="43" s="1"/>
  <c r="E9" i="43" s="1"/>
  <c r="E10" i="43" s="1"/>
  <c r="E11" i="43" s="1"/>
  <c r="E12" i="43" s="1"/>
  <c r="E13" i="43" s="1"/>
  <c r="E14" i="43" s="1"/>
  <c r="E15" i="43" s="1"/>
  <c r="E16" i="43" s="1"/>
  <c r="E17" i="43" s="1"/>
  <c r="E18" i="43" s="1"/>
  <c r="E19" i="43" s="1"/>
  <c r="E20" i="43" s="1"/>
  <c r="E21" i="43" s="1"/>
  <c r="D6" i="47" l="1"/>
  <c r="C7" i="47"/>
  <c r="D18" i="48"/>
  <c r="H18" i="48" s="1"/>
  <c r="C19" i="48"/>
  <c r="D17" i="49"/>
  <c r="H17" i="49" s="1"/>
  <c r="C18" i="49"/>
  <c r="C12" i="42"/>
  <c r="D11" i="42"/>
  <c r="H11" i="42" s="1"/>
  <c r="D8" i="43"/>
  <c r="H8" i="43" s="1"/>
  <c r="C9" i="43"/>
  <c r="C11" i="44"/>
  <c r="D10" i="44"/>
  <c r="H10" i="44" s="1"/>
  <c r="D41" i="67"/>
  <c r="C42" i="67"/>
  <c r="L41" i="67"/>
  <c r="H40" i="67"/>
  <c r="K40" i="67" s="1"/>
  <c r="N40" i="67"/>
  <c r="C38" i="49"/>
  <c r="D37" i="49"/>
  <c r="H37" i="49" s="1"/>
  <c r="C20" i="41"/>
  <c r="D19" i="41"/>
  <c r="H19" i="41" s="1"/>
  <c r="D38" i="82"/>
  <c r="H38" i="82" s="1"/>
  <c r="M38" i="82" s="1"/>
  <c r="C39" i="82"/>
  <c r="C19" i="45"/>
  <c r="D18" i="45"/>
  <c r="H18" i="45" s="1"/>
  <c r="I21" i="65"/>
  <c r="I21" i="42"/>
  <c r="H6" i="47" l="1"/>
  <c r="E6" i="47"/>
  <c r="E7" i="47" s="1"/>
  <c r="E8" i="47" s="1"/>
  <c r="E9" i="47" s="1"/>
  <c r="E10" i="47" s="1"/>
  <c r="E11" i="47" s="1"/>
  <c r="E12" i="47" s="1"/>
  <c r="E13" i="47" s="1"/>
  <c r="E14" i="47" s="1"/>
  <c r="E15" i="47" s="1"/>
  <c r="E16" i="47" s="1"/>
  <c r="E17" i="47" s="1"/>
  <c r="E18" i="47" s="1"/>
  <c r="E19" i="47" s="1"/>
  <c r="E20" i="47" s="1"/>
  <c r="E21" i="47" s="1"/>
  <c r="I21" i="46"/>
  <c r="C13" i="42"/>
  <c r="D12" i="42"/>
  <c r="H12" i="42" s="1"/>
  <c r="D20" i="41"/>
  <c r="H20" i="41" s="1"/>
  <c r="C21" i="41"/>
  <c r="D21" i="41" s="1"/>
  <c r="D39" i="82"/>
  <c r="H39" i="82" s="1"/>
  <c r="M39" i="82" s="1"/>
  <c r="C40" i="82"/>
  <c r="D7" i="47"/>
  <c r="H7" i="47" s="1"/>
  <c r="C8" i="47"/>
  <c r="L42" i="67"/>
  <c r="D42" i="67"/>
  <c r="C43" i="67"/>
  <c r="C10" i="43"/>
  <c r="D9" i="43"/>
  <c r="H9" i="43" s="1"/>
  <c r="C20" i="48"/>
  <c r="D19" i="48"/>
  <c r="H19" i="48" s="1"/>
  <c r="C20" i="45"/>
  <c r="D19" i="45"/>
  <c r="H19" i="45" s="1"/>
  <c r="H41" i="67"/>
  <c r="K41" i="67" s="1"/>
  <c r="N41" i="67"/>
  <c r="C19" i="49"/>
  <c r="D18" i="49"/>
  <c r="H18" i="49" s="1"/>
  <c r="D38" i="49"/>
  <c r="H38" i="49" s="1"/>
  <c r="M38" i="49" s="1"/>
  <c r="C39" i="49"/>
  <c r="D11" i="44"/>
  <c r="H11" i="44" s="1"/>
  <c r="C12" i="44"/>
  <c r="D39" i="49" l="1"/>
  <c r="H39" i="49" s="1"/>
  <c r="M39" i="49" s="1"/>
  <c r="C40" i="49"/>
  <c r="D20" i="45"/>
  <c r="H20" i="45" s="1"/>
  <c r="C21" i="45"/>
  <c r="D21" i="45" s="1"/>
  <c r="D20" i="48"/>
  <c r="H20" i="48" s="1"/>
  <c r="C21" i="48"/>
  <c r="D21" i="48" s="1"/>
  <c r="H42" i="67"/>
  <c r="K42" i="67" s="1"/>
  <c r="N42" i="67"/>
  <c r="C41" i="82"/>
  <c r="D40" i="82"/>
  <c r="H40" i="82" s="1"/>
  <c r="M40" i="82" s="1"/>
  <c r="D13" i="42"/>
  <c r="H13" i="42" s="1"/>
  <c r="C14" i="42"/>
  <c r="C13" i="44"/>
  <c r="D12" i="44"/>
  <c r="H12" i="44" s="1"/>
  <c r="C11" i="43"/>
  <c r="D10" i="43"/>
  <c r="H10" i="43" s="1"/>
  <c r="D8" i="47"/>
  <c r="H8" i="47" s="1"/>
  <c r="C9" i="47"/>
  <c r="D19" i="49"/>
  <c r="H19" i="49" s="1"/>
  <c r="C20" i="49"/>
  <c r="D43" i="67"/>
  <c r="C44" i="67"/>
  <c r="L43" i="67"/>
  <c r="E7" i="42"/>
  <c r="E8" i="42" s="1"/>
  <c r="E9" i="42" s="1"/>
  <c r="E10" i="42" s="1"/>
  <c r="E11" i="42" s="1"/>
  <c r="E12" i="42" s="1"/>
  <c r="E13" i="42" s="1"/>
  <c r="E14" i="42" s="1"/>
  <c r="E15" i="42" s="1"/>
  <c r="E16" i="42" s="1"/>
  <c r="E17" i="42" s="1"/>
  <c r="E18" i="42" s="1"/>
  <c r="E19" i="42" s="1"/>
  <c r="E20" i="42" s="1"/>
  <c r="E21" i="42" s="1"/>
  <c r="D6" i="46" l="1"/>
  <c r="C7" i="46"/>
  <c r="N43" i="67"/>
  <c r="H43" i="67"/>
  <c r="K43" i="67" s="1"/>
  <c r="D9" i="47"/>
  <c r="H9" i="47" s="1"/>
  <c r="C10" i="47"/>
  <c r="C15" i="42"/>
  <c r="D14" i="42"/>
  <c r="H14" i="42" s="1"/>
  <c r="C42" i="82"/>
  <c r="D41" i="82"/>
  <c r="H41" i="82" s="1"/>
  <c r="M41" i="82" s="1"/>
  <c r="C41" i="49"/>
  <c r="D40" i="49"/>
  <c r="H40" i="49" s="1"/>
  <c r="M40" i="49" s="1"/>
  <c r="L44" i="67"/>
  <c r="D44" i="67"/>
  <c r="C45" i="67"/>
  <c r="D11" i="43"/>
  <c r="H11" i="43" s="1"/>
  <c r="C12" i="43"/>
  <c r="C21" i="49"/>
  <c r="D21" i="49" s="1"/>
  <c r="D20" i="49"/>
  <c r="H20" i="49" s="1"/>
  <c r="D13" i="44"/>
  <c r="H13" i="44" s="1"/>
  <c r="C14" i="44"/>
  <c r="H6" i="46" l="1"/>
  <c r="E6" i="46"/>
  <c r="E7" i="46" s="1"/>
  <c r="E8" i="46" s="1"/>
  <c r="E9" i="46" s="1"/>
  <c r="E10" i="46" s="1"/>
  <c r="E11" i="46" s="1"/>
  <c r="E12" i="46" s="1"/>
  <c r="E13" i="46" s="1"/>
  <c r="E14" i="46" s="1"/>
  <c r="E15" i="46" s="1"/>
  <c r="E16" i="46" s="1"/>
  <c r="E17" i="46" s="1"/>
  <c r="E18" i="46" s="1"/>
  <c r="E19" i="46" s="1"/>
  <c r="E20" i="46" s="1"/>
  <c r="E21" i="46" s="1"/>
  <c r="H44" i="67"/>
  <c r="K44" i="67" s="1"/>
  <c r="N44" i="67"/>
  <c r="D10" i="47"/>
  <c r="H10" i="47" s="1"/>
  <c r="C11" i="47"/>
  <c r="D12" i="43"/>
  <c r="H12" i="43" s="1"/>
  <c r="C13" i="43"/>
  <c r="C43" i="82"/>
  <c r="D42" i="82"/>
  <c r="H42" i="82" s="1"/>
  <c r="M42" i="82" s="1"/>
  <c r="R42" i="82" s="1"/>
  <c r="D7" i="46"/>
  <c r="H7" i="46" s="1"/>
  <c r="C8" i="46"/>
  <c r="C15" i="44"/>
  <c r="D14" i="44"/>
  <c r="H14" i="44" s="1"/>
  <c r="D45" i="67"/>
  <c r="L45" i="67"/>
  <c r="C16" i="42"/>
  <c r="D15" i="42"/>
  <c r="H15" i="42" s="1"/>
  <c r="D41" i="49"/>
  <c r="H41" i="49" s="1"/>
  <c r="M41" i="49" s="1"/>
  <c r="C42" i="49"/>
  <c r="N45" i="67" l="1"/>
  <c r="C44" i="82"/>
  <c r="D44" i="82" s="1"/>
  <c r="D43" i="82"/>
  <c r="H43" i="82" s="1"/>
  <c r="M43" i="82" s="1"/>
  <c r="R43" i="82" s="1"/>
  <c r="C9" i="46"/>
  <c r="D8" i="46"/>
  <c r="H8" i="46" s="1"/>
  <c r="D13" i="43"/>
  <c r="H13" i="43" s="1"/>
  <c r="C14" i="43"/>
  <c r="D11" i="47"/>
  <c r="H11" i="47" s="1"/>
  <c r="C12" i="47"/>
  <c r="D42" i="49"/>
  <c r="H42" i="49" s="1"/>
  <c r="M42" i="49" s="1"/>
  <c r="R42" i="49" s="1"/>
  <c r="C43" i="49"/>
  <c r="D16" i="42"/>
  <c r="H16" i="42" s="1"/>
  <c r="C17" i="42"/>
  <c r="D15" i="44"/>
  <c r="H15" i="44" s="1"/>
  <c r="C16" i="44"/>
  <c r="D12" i="47" l="1"/>
  <c r="H12" i="47" s="1"/>
  <c r="C13" i="47"/>
  <c r="C18" i="42"/>
  <c r="D17" i="42"/>
  <c r="H17" i="42" s="1"/>
  <c r="C44" i="49"/>
  <c r="D44" i="49" s="1"/>
  <c r="D43" i="49"/>
  <c r="H43" i="49" s="1"/>
  <c r="M43" i="49" s="1"/>
  <c r="R43" i="49" s="1"/>
  <c r="C10" i="46"/>
  <c r="D9" i="46"/>
  <c r="H9" i="46" s="1"/>
  <c r="C17" i="44"/>
  <c r="D16" i="44"/>
  <c r="H16" i="44" s="1"/>
  <c r="C15" i="43"/>
  <c r="D14" i="43"/>
  <c r="H14" i="43" s="1"/>
  <c r="D15" i="43" l="1"/>
  <c r="H15" i="43" s="1"/>
  <c r="C16" i="43"/>
  <c r="D10" i="46"/>
  <c r="H10" i="46" s="1"/>
  <c r="C11" i="46"/>
  <c r="C19" i="42"/>
  <c r="D18" i="42"/>
  <c r="H18" i="42" s="1"/>
  <c r="C18" i="44"/>
  <c r="D17" i="44"/>
  <c r="H17" i="44" s="1"/>
  <c r="C14" i="47"/>
  <c r="D13" i="47"/>
  <c r="H13" i="47" s="1"/>
  <c r="C7" i="76" l="1"/>
  <c r="D6" i="76"/>
  <c r="C19" i="44"/>
  <c r="D18" i="44"/>
  <c r="H18" i="44" s="1"/>
  <c r="C12" i="46"/>
  <c r="D11" i="46"/>
  <c r="H11" i="46" s="1"/>
  <c r="C53" i="82"/>
  <c r="D52" i="82"/>
  <c r="D14" i="47"/>
  <c r="H14" i="47" s="1"/>
  <c r="C15" i="47"/>
  <c r="C17" i="43"/>
  <c r="D16" i="43"/>
  <c r="H16" i="43" s="1"/>
  <c r="C7" i="68"/>
  <c r="D6" i="68"/>
  <c r="H6" i="68" s="1"/>
  <c r="D19" i="42"/>
  <c r="H19" i="42" s="1"/>
  <c r="C20" i="42"/>
  <c r="H6" i="76" l="1"/>
  <c r="E6" i="76"/>
  <c r="H52" i="82"/>
  <c r="E52" i="82"/>
  <c r="D6" i="70"/>
  <c r="C7" i="70"/>
  <c r="C21" i="42"/>
  <c r="D21" i="42" s="1"/>
  <c r="H21" i="42" s="1"/>
  <c r="D20" i="42"/>
  <c r="H20" i="42" s="1"/>
  <c r="D17" i="43"/>
  <c r="H17" i="43" s="1"/>
  <c r="C18" i="43"/>
  <c r="D19" i="44"/>
  <c r="H19" i="44" s="1"/>
  <c r="C20" i="44"/>
  <c r="C16" i="47"/>
  <c r="D15" i="47"/>
  <c r="H15" i="47" s="1"/>
  <c r="D7" i="68"/>
  <c r="H7" i="68" s="1"/>
  <c r="C8" i="68"/>
  <c r="D53" i="82"/>
  <c r="H53" i="82" s="1"/>
  <c r="C54" i="82"/>
  <c r="C13" i="46"/>
  <c r="D12" i="46"/>
  <c r="H12" i="46" s="1"/>
  <c r="C8" i="76"/>
  <c r="D7" i="76"/>
  <c r="H7" i="76" s="1"/>
  <c r="H6" i="70" l="1"/>
  <c r="E6" i="70"/>
  <c r="C17" i="47"/>
  <c r="D16" i="47"/>
  <c r="H16" i="47" s="1"/>
  <c r="D7" i="70"/>
  <c r="H7" i="70" s="1"/>
  <c r="C8" i="70"/>
  <c r="C14" i="46"/>
  <c r="D13" i="46"/>
  <c r="H13" i="46" s="1"/>
  <c r="I21" i="67"/>
  <c r="H21" i="67"/>
  <c r="D18" i="43"/>
  <c r="H18" i="43" s="1"/>
  <c r="C19" i="43"/>
  <c r="D8" i="76"/>
  <c r="H8" i="76" s="1"/>
  <c r="C9" i="76"/>
  <c r="D54" i="82"/>
  <c r="H54" i="82" s="1"/>
  <c r="C55" i="82"/>
  <c r="D8" i="68"/>
  <c r="H8" i="68" s="1"/>
  <c r="C9" i="68"/>
  <c r="D20" i="44"/>
  <c r="H20" i="44" s="1"/>
  <c r="C21" i="44"/>
  <c r="D21" i="44" s="1"/>
  <c r="C10" i="68" l="1"/>
  <c r="D9" i="68"/>
  <c r="H9" i="68" s="1"/>
  <c r="C10" i="76"/>
  <c r="D9" i="76"/>
  <c r="H9" i="76" s="1"/>
  <c r="C15" i="46"/>
  <c r="D14" i="46"/>
  <c r="H14" i="46" s="1"/>
  <c r="D17" i="47"/>
  <c r="H17" i="47" s="1"/>
  <c r="C18" i="47"/>
  <c r="C56" i="82"/>
  <c r="D55" i="82"/>
  <c r="H55" i="82" s="1"/>
  <c r="C20" i="43"/>
  <c r="D19" i="43"/>
  <c r="H19" i="43" s="1"/>
  <c r="C9" i="70"/>
  <c r="D8" i="70"/>
  <c r="H8" i="70" s="1"/>
  <c r="I21" i="76"/>
  <c r="E7" i="67"/>
  <c r="E8" i="67" s="1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19" i="67" s="1"/>
  <c r="E20" i="67" s="1"/>
  <c r="E21" i="67" s="1"/>
  <c r="D9" i="70" l="1"/>
  <c r="H9" i="70" s="1"/>
  <c r="C10" i="70"/>
  <c r="D10" i="68"/>
  <c r="H10" i="68" s="1"/>
  <c r="C11" i="68"/>
  <c r="H45" i="67"/>
  <c r="K45" i="67" s="1"/>
  <c r="J45" i="67"/>
  <c r="D20" i="43"/>
  <c r="H20" i="43" s="1"/>
  <c r="C21" i="43"/>
  <c r="D21" i="43" s="1"/>
  <c r="H21" i="43" s="1"/>
  <c r="D18" i="47"/>
  <c r="H18" i="47" s="1"/>
  <c r="C19" i="47"/>
  <c r="C57" i="82"/>
  <c r="D56" i="82"/>
  <c r="H56" i="82" s="1"/>
  <c r="C16" i="46"/>
  <c r="D15" i="46"/>
  <c r="H15" i="46" s="1"/>
  <c r="D6" i="71"/>
  <c r="C7" i="71"/>
  <c r="D10" i="76"/>
  <c r="H10" i="76" s="1"/>
  <c r="C11" i="76"/>
  <c r="H6" i="71" l="1"/>
  <c r="E6" i="71"/>
  <c r="C58" i="82"/>
  <c r="D57" i="82"/>
  <c r="H57" i="82" s="1"/>
  <c r="D16" i="46"/>
  <c r="H16" i="46" s="1"/>
  <c r="C17" i="46"/>
  <c r="C12" i="76"/>
  <c r="D11" i="76"/>
  <c r="H11" i="76" s="1"/>
  <c r="D19" i="47"/>
  <c r="H19" i="47" s="1"/>
  <c r="C20" i="47"/>
  <c r="C11" i="70"/>
  <c r="D10" i="70"/>
  <c r="H10" i="70" s="1"/>
  <c r="D7" i="71"/>
  <c r="H7" i="71" s="1"/>
  <c r="C8" i="71"/>
  <c r="D11" i="68"/>
  <c r="H11" i="68" s="1"/>
  <c r="C12" i="68"/>
  <c r="E30" i="67"/>
  <c r="E7" i="76"/>
  <c r="E8" i="76" s="1"/>
  <c r="E9" i="76" s="1"/>
  <c r="E10" i="76" s="1"/>
  <c r="E11" i="76" s="1"/>
  <c r="E12" i="76" s="1"/>
  <c r="E13" i="76" s="1"/>
  <c r="E14" i="76" s="1"/>
  <c r="E15" i="76" s="1"/>
  <c r="E16" i="76" s="1"/>
  <c r="E17" i="76" s="1"/>
  <c r="E18" i="76" s="1"/>
  <c r="E19" i="76" s="1"/>
  <c r="E20" i="76" s="1"/>
  <c r="E21" i="76" s="1"/>
  <c r="D8" i="71" l="1"/>
  <c r="H8" i="71" s="1"/>
  <c r="C9" i="71"/>
  <c r="D11" i="70"/>
  <c r="H11" i="70" s="1"/>
  <c r="C12" i="70"/>
  <c r="C13" i="76"/>
  <c r="D12" i="76"/>
  <c r="H12" i="76" s="1"/>
  <c r="C59" i="82"/>
  <c r="D58" i="82"/>
  <c r="H58" i="82" s="1"/>
  <c r="E31" i="67"/>
  <c r="M30" i="67"/>
  <c r="D12" i="68"/>
  <c r="H12" i="68" s="1"/>
  <c r="C13" i="68"/>
  <c r="D20" i="47"/>
  <c r="H20" i="47" s="1"/>
  <c r="C21" i="47"/>
  <c r="D21" i="47" s="1"/>
  <c r="H21" i="47" s="1"/>
  <c r="D17" i="46"/>
  <c r="H17" i="46" s="1"/>
  <c r="C18" i="46"/>
  <c r="C7" i="69" l="1"/>
  <c r="D6" i="69"/>
  <c r="E32" i="67"/>
  <c r="M31" i="67"/>
  <c r="D9" i="71"/>
  <c r="H9" i="71" s="1"/>
  <c r="C10" i="71"/>
  <c r="E7" i="44"/>
  <c r="E8" i="44" s="1"/>
  <c r="E9" i="44" s="1"/>
  <c r="E10" i="44" s="1"/>
  <c r="E11" i="44" s="1"/>
  <c r="E12" i="44" s="1"/>
  <c r="E13" i="44" s="1"/>
  <c r="E14" i="44" s="1"/>
  <c r="E15" i="44" s="1"/>
  <c r="E16" i="44" s="1"/>
  <c r="E17" i="44" s="1"/>
  <c r="E18" i="44" s="1"/>
  <c r="E19" i="44" s="1"/>
  <c r="E20" i="44" s="1"/>
  <c r="E21" i="44" s="1"/>
  <c r="D18" i="46"/>
  <c r="H18" i="46" s="1"/>
  <c r="C19" i="46"/>
  <c r="D13" i="68"/>
  <c r="H13" i="68" s="1"/>
  <c r="C14" i="68"/>
  <c r="D13" i="76"/>
  <c r="H13" i="76" s="1"/>
  <c r="C14" i="76"/>
  <c r="C60" i="82"/>
  <c r="D59" i="82"/>
  <c r="H59" i="82" s="1"/>
  <c r="I21" i="44"/>
  <c r="H21" i="44"/>
  <c r="D12" i="70"/>
  <c r="H12" i="70" s="1"/>
  <c r="C13" i="70"/>
  <c r="H6" i="69" l="1"/>
  <c r="E6" i="69"/>
  <c r="D10" i="71"/>
  <c r="H10" i="71" s="1"/>
  <c r="C11" i="71"/>
  <c r="C61" i="82"/>
  <c r="D60" i="82"/>
  <c r="H60" i="82" s="1"/>
  <c r="C14" i="70"/>
  <c r="D13" i="70"/>
  <c r="H13" i="70" s="1"/>
  <c r="I21" i="48"/>
  <c r="H21" i="48"/>
  <c r="C15" i="76"/>
  <c r="D14" i="76"/>
  <c r="H14" i="76" s="1"/>
  <c r="C20" i="46"/>
  <c r="D19" i="46"/>
  <c r="H19" i="46" s="1"/>
  <c r="D14" i="68"/>
  <c r="H14" i="68" s="1"/>
  <c r="C15" i="68"/>
  <c r="E33" i="67"/>
  <c r="M32" i="67"/>
  <c r="D7" i="69"/>
  <c r="H7" i="69" s="1"/>
  <c r="C8" i="69"/>
  <c r="D61" i="82" l="1"/>
  <c r="H61" i="82" s="1"/>
  <c r="C62" i="82"/>
  <c r="C9" i="69"/>
  <c r="D8" i="69"/>
  <c r="H8" i="69" s="1"/>
  <c r="D15" i="68"/>
  <c r="H15" i="68" s="1"/>
  <c r="C16" i="68"/>
  <c r="C15" i="70"/>
  <c r="D14" i="70"/>
  <c r="H14" i="70" s="1"/>
  <c r="C21" i="46"/>
  <c r="D21" i="46" s="1"/>
  <c r="H21" i="46" s="1"/>
  <c r="D20" i="46"/>
  <c r="H20" i="46" s="1"/>
  <c r="C12" i="71"/>
  <c r="D11" i="71"/>
  <c r="H11" i="71" s="1"/>
  <c r="E34" i="67"/>
  <c r="M33" i="67"/>
  <c r="E7" i="48"/>
  <c r="E8" i="48" s="1"/>
  <c r="E9" i="48" s="1"/>
  <c r="E10" i="48" s="1"/>
  <c r="E11" i="48" s="1"/>
  <c r="E12" i="48" s="1"/>
  <c r="E13" i="48" s="1"/>
  <c r="E14" i="48" s="1"/>
  <c r="E15" i="48" s="1"/>
  <c r="E16" i="48" s="1"/>
  <c r="E17" i="48" s="1"/>
  <c r="E18" i="48" s="1"/>
  <c r="E19" i="48" s="1"/>
  <c r="E20" i="48" s="1"/>
  <c r="E21" i="48" s="1"/>
  <c r="C16" i="76"/>
  <c r="D15" i="76"/>
  <c r="H15" i="76" s="1"/>
  <c r="D6" i="73" l="1"/>
  <c r="C7" i="73"/>
  <c r="C17" i="76"/>
  <c r="D16" i="76"/>
  <c r="H16" i="76" s="1"/>
  <c r="D16" i="68"/>
  <c r="H16" i="68" s="1"/>
  <c r="C17" i="68"/>
  <c r="C63" i="82"/>
  <c r="D62" i="82"/>
  <c r="H62" i="82" s="1"/>
  <c r="E35" i="67"/>
  <c r="M34" i="67"/>
  <c r="C13" i="71"/>
  <c r="D12" i="71"/>
  <c r="H12" i="71" s="1"/>
  <c r="C16" i="70"/>
  <c r="D15" i="70"/>
  <c r="H15" i="70" s="1"/>
  <c r="C10" i="69"/>
  <c r="D9" i="69"/>
  <c r="H9" i="69" s="1"/>
  <c r="H6" i="73" l="1"/>
  <c r="E6" i="73"/>
  <c r="C18" i="68"/>
  <c r="D17" i="68"/>
  <c r="H17" i="68" s="1"/>
  <c r="D17" i="76"/>
  <c r="H17" i="76" s="1"/>
  <c r="C18" i="76"/>
  <c r="D16" i="70"/>
  <c r="H16" i="70" s="1"/>
  <c r="C17" i="70"/>
  <c r="E36" i="67"/>
  <c r="M35" i="67"/>
  <c r="C8" i="73"/>
  <c r="D7" i="73"/>
  <c r="H7" i="73" s="1"/>
  <c r="C11" i="69"/>
  <c r="D10" i="69"/>
  <c r="H10" i="69" s="1"/>
  <c r="D13" i="71"/>
  <c r="H13" i="71" s="1"/>
  <c r="M13" i="71" s="1"/>
  <c r="C14" i="71"/>
  <c r="C64" i="82"/>
  <c r="D63" i="82"/>
  <c r="H63" i="82" s="1"/>
  <c r="I21" i="45" l="1"/>
  <c r="H21" i="45"/>
  <c r="D64" i="82"/>
  <c r="H64" i="82" s="1"/>
  <c r="C65" i="82"/>
  <c r="D14" i="71"/>
  <c r="H14" i="71" s="1"/>
  <c r="M14" i="71" s="1"/>
  <c r="C15" i="71"/>
  <c r="D17" i="70"/>
  <c r="H17" i="70" s="1"/>
  <c r="C18" i="70"/>
  <c r="C19" i="76"/>
  <c r="D18" i="76"/>
  <c r="H18" i="76" s="1"/>
  <c r="D11" i="69"/>
  <c r="H11" i="69" s="1"/>
  <c r="C12" i="69"/>
  <c r="E37" i="67"/>
  <c r="M36" i="67"/>
  <c r="D8" i="73"/>
  <c r="H8" i="73" s="1"/>
  <c r="C9" i="73"/>
  <c r="D18" i="68"/>
  <c r="H18" i="68" s="1"/>
  <c r="C19" i="68"/>
  <c r="C10" i="73" l="1"/>
  <c r="D9" i="73"/>
  <c r="H9" i="73" s="1"/>
  <c r="D18" i="70"/>
  <c r="H18" i="70" s="1"/>
  <c r="C19" i="70"/>
  <c r="D65" i="82"/>
  <c r="H65" i="82" s="1"/>
  <c r="C66" i="82"/>
  <c r="D19" i="68"/>
  <c r="H19" i="68" s="1"/>
  <c r="C20" i="68"/>
  <c r="C16" i="71"/>
  <c r="D15" i="71"/>
  <c r="H15" i="71" s="1"/>
  <c r="M15" i="71" s="1"/>
  <c r="C13" i="69"/>
  <c r="D12" i="69"/>
  <c r="H12" i="69" s="1"/>
  <c r="E38" i="67"/>
  <c r="M37" i="67"/>
  <c r="C20" i="76"/>
  <c r="D19" i="76"/>
  <c r="H19" i="76" s="1"/>
  <c r="E7" i="45"/>
  <c r="E8" i="45" s="1"/>
  <c r="E9" i="45" s="1"/>
  <c r="E10" i="45" s="1"/>
  <c r="E11" i="45" s="1"/>
  <c r="E12" i="45" s="1"/>
  <c r="E13" i="45" s="1"/>
  <c r="E14" i="45" s="1"/>
  <c r="E15" i="45" s="1"/>
  <c r="E16" i="45" s="1"/>
  <c r="E17" i="45" s="1"/>
  <c r="E18" i="45" s="1"/>
  <c r="E19" i="45" s="1"/>
  <c r="E20" i="45" s="1"/>
  <c r="E21" i="45" s="1"/>
  <c r="E39" i="67" l="1"/>
  <c r="M38" i="67"/>
  <c r="C17" i="71"/>
  <c r="D16" i="71"/>
  <c r="H16" i="71" s="1"/>
  <c r="M16" i="71" s="1"/>
  <c r="C21" i="76"/>
  <c r="D21" i="76" s="1"/>
  <c r="H21" i="76" s="1"/>
  <c r="D20" i="76"/>
  <c r="H20" i="76" s="1"/>
  <c r="D13" i="69"/>
  <c r="H13" i="69" s="1"/>
  <c r="C14" i="69"/>
  <c r="D66" i="82"/>
  <c r="H66" i="82" s="1"/>
  <c r="C67" i="82"/>
  <c r="D67" i="82" s="1"/>
  <c r="C20" i="70"/>
  <c r="D19" i="70"/>
  <c r="H19" i="70" s="1"/>
  <c r="C21" i="68"/>
  <c r="D21" i="68" s="1"/>
  <c r="D20" i="68"/>
  <c r="H20" i="68" s="1"/>
  <c r="D10" i="73"/>
  <c r="H10" i="73" s="1"/>
  <c r="C11" i="73"/>
  <c r="D11" i="73" l="1"/>
  <c r="H11" i="73" s="1"/>
  <c r="C12" i="73"/>
  <c r="C15" i="69"/>
  <c r="D14" i="69"/>
  <c r="H14" i="69" s="1"/>
  <c r="C18" i="71"/>
  <c r="D17" i="71"/>
  <c r="H17" i="71" s="1"/>
  <c r="M17" i="71" s="1"/>
  <c r="C21" i="70"/>
  <c r="D21" i="70" s="1"/>
  <c r="D20" i="70"/>
  <c r="H20" i="70" s="1"/>
  <c r="E40" i="67"/>
  <c r="M39" i="67"/>
  <c r="E41" i="67" l="1"/>
  <c r="M40" i="67"/>
  <c r="D12" i="73"/>
  <c r="H12" i="73" s="1"/>
  <c r="C13" i="73"/>
  <c r="D15" i="69"/>
  <c r="H15" i="69" s="1"/>
  <c r="C16" i="69"/>
  <c r="D18" i="71"/>
  <c r="H18" i="71" s="1"/>
  <c r="M18" i="71" s="1"/>
  <c r="C19" i="71"/>
  <c r="C17" i="69" l="1"/>
  <c r="D16" i="69"/>
  <c r="H16" i="69" s="1"/>
  <c r="E42" i="67"/>
  <c r="M41" i="67"/>
  <c r="D19" i="71"/>
  <c r="H19" i="71" s="1"/>
  <c r="M19" i="71" s="1"/>
  <c r="R19" i="71" s="1"/>
  <c r="C20" i="71"/>
  <c r="C14" i="73"/>
  <c r="D13" i="73"/>
  <c r="H13" i="73" s="1"/>
  <c r="D20" i="71" l="1"/>
  <c r="H20" i="71" s="1"/>
  <c r="M20" i="71" s="1"/>
  <c r="R20" i="71" s="1"/>
  <c r="C21" i="71"/>
  <c r="D21" i="71" s="1"/>
  <c r="E43" i="67"/>
  <c r="M42" i="67"/>
  <c r="D14" i="73"/>
  <c r="H14" i="73" s="1"/>
  <c r="C15" i="73"/>
  <c r="D17" i="69"/>
  <c r="H17" i="69" s="1"/>
  <c r="C18" i="69"/>
  <c r="E7" i="49"/>
  <c r="E8" i="49" s="1"/>
  <c r="E9" i="49" s="1"/>
  <c r="E10" i="49" s="1"/>
  <c r="E11" i="49" s="1"/>
  <c r="E12" i="49" s="1"/>
  <c r="E13" i="49" s="1"/>
  <c r="E14" i="49" s="1"/>
  <c r="E15" i="49" s="1"/>
  <c r="E16" i="49" s="1"/>
  <c r="E17" i="49" s="1"/>
  <c r="E18" i="49" s="1"/>
  <c r="E19" i="49" s="1"/>
  <c r="E20" i="49" s="1"/>
  <c r="E21" i="49" s="1"/>
  <c r="D15" i="73" l="1"/>
  <c r="H15" i="73" s="1"/>
  <c r="C16" i="73"/>
  <c r="D18" i="69"/>
  <c r="H18" i="69" s="1"/>
  <c r="C19" i="69"/>
  <c r="I21" i="49"/>
  <c r="H21" i="49"/>
  <c r="E44" i="67"/>
  <c r="M43" i="67"/>
  <c r="I21" i="62" l="1"/>
  <c r="I21" i="61"/>
  <c r="C17" i="73"/>
  <c r="D16" i="73"/>
  <c r="H16" i="73" s="1"/>
  <c r="E45" i="67"/>
  <c r="M45" i="67" s="1"/>
  <c r="M44" i="67"/>
  <c r="D19" i="69"/>
  <c r="H19" i="69" s="1"/>
  <c r="C20" i="69"/>
  <c r="C21" i="69" l="1"/>
  <c r="D21" i="69" s="1"/>
  <c r="D20" i="69"/>
  <c r="H20" i="69" s="1"/>
  <c r="I21" i="90"/>
  <c r="D17" i="73"/>
  <c r="H17" i="73" s="1"/>
  <c r="C18" i="73"/>
  <c r="Q43" i="49"/>
  <c r="Q44" i="49" s="1"/>
  <c r="I44" i="49" l="1"/>
  <c r="H44" i="49"/>
  <c r="M44" i="49" s="1"/>
  <c r="R44" i="49" s="1"/>
  <c r="C19" i="73"/>
  <c r="D18" i="73"/>
  <c r="H18" i="73" s="1"/>
  <c r="C7" i="90"/>
  <c r="D6" i="90"/>
  <c r="D6" i="61"/>
  <c r="C7" i="61"/>
  <c r="C8" i="90" l="1"/>
  <c r="D7" i="90"/>
  <c r="H7" i="90" s="1"/>
  <c r="C8" i="61"/>
  <c r="D7" i="61"/>
  <c r="H7" i="61" s="1"/>
  <c r="D19" i="73"/>
  <c r="H19" i="73" s="1"/>
  <c r="C20" i="73"/>
  <c r="H6" i="61"/>
  <c r="E6" i="61"/>
  <c r="E7" i="61" s="1"/>
  <c r="E8" i="61" s="1"/>
  <c r="E9" i="61" s="1"/>
  <c r="E10" i="61" s="1"/>
  <c r="E11" i="61" s="1"/>
  <c r="E12" i="61" s="1"/>
  <c r="E13" i="61" s="1"/>
  <c r="E14" i="61" s="1"/>
  <c r="E15" i="61" s="1"/>
  <c r="E16" i="61" s="1"/>
  <c r="E17" i="61" s="1"/>
  <c r="E18" i="61" s="1"/>
  <c r="E19" i="61" s="1"/>
  <c r="E20" i="61" s="1"/>
  <c r="E21" i="61" s="1"/>
  <c r="E6" i="90"/>
  <c r="E7" i="90" s="1"/>
  <c r="E8" i="90" s="1"/>
  <c r="E9" i="90" s="1"/>
  <c r="E10" i="90" s="1"/>
  <c r="E11" i="90" s="1"/>
  <c r="E12" i="90" s="1"/>
  <c r="E13" i="90" s="1"/>
  <c r="E14" i="90" s="1"/>
  <c r="E15" i="90" s="1"/>
  <c r="E16" i="90" s="1"/>
  <c r="E17" i="90" s="1"/>
  <c r="E18" i="90" s="1"/>
  <c r="E19" i="90" s="1"/>
  <c r="E20" i="90" s="1"/>
  <c r="E21" i="90" s="1"/>
  <c r="H6" i="90"/>
  <c r="E30" i="49"/>
  <c r="E31" i="49" s="1"/>
  <c r="E32" i="49" s="1"/>
  <c r="E33" i="49" s="1"/>
  <c r="E34" i="49" s="1"/>
  <c r="E35" i="49" s="1"/>
  <c r="E36" i="49" s="1"/>
  <c r="E37" i="49" s="1"/>
  <c r="E38" i="49" s="1"/>
  <c r="E39" i="49" s="1"/>
  <c r="E40" i="49" s="1"/>
  <c r="E41" i="49" s="1"/>
  <c r="E42" i="49" s="1"/>
  <c r="E43" i="49" s="1"/>
  <c r="E44" i="49" s="1"/>
  <c r="C9" i="61" l="1"/>
  <c r="D8" i="61"/>
  <c r="H8" i="61" s="1"/>
  <c r="D20" i="73"/>
  <c r="H20" i="73" s="1"/>
  <c r="C21" i="73"/>
  <c r="D21" i="73" s="1"/>
  <c r="C9" i="90"/>
  <c r="D8" i="90"/>
  <c r="H8" i="90" s="1"/>
  <c r="C10" i="90" l="1"/>
  <c r="D9" i="90"/>
  <c r="H9" i="90" s="1"/>
  <c r="D9" i="61"/>
  <c r="H9" i="61" s="1"/>
  <c r="C10" i="61"/>
  <c r="E7" i="82"/>
  <c r="E8" i="82" s="1"/>
  <c r="E9" i="82" s="1"/>
  <c r="E10" i="82" s="1"/>
  <c r="E11" i="82" s="1"/>
  <c r="E12" i="82" s="1"/>
  <c r="E13" i="82" s="1"/>
  <c r="E14" i="82" s="1"/>
  <c r="E15" i="82" s="1"/>
  <c r="E16" i="82" s="1"/>
  <c r="E17" i="82" s="1"/>
  <c r="E18" i="82" s="1"/>
  <c r="E19" i="82" s="1"/>
  <c r="E20" i="82" s="1"/>
  <c r="E21" i="82" s="1"/>
  <c r="D10" i="61" l="1"/>
  <c r="H10" i="61" s="1"/>
  <c r="C11" i="61"/>
  <c r="D10" i="90"/>
  <c r="H10" i="90" s="1"/>
  <c r="C11" i="90"/>
  <c r="I21" i="82"/>
  <c r="H21" i="82"/>
  <c r="C12" i="90" l="1"/>
  <c r="D11" i="90"/>
  <c r="H11" i="90" s="1"/>
  <c r="C12" i="61"/>
  <c r="D11" i="61"/>
  <c r="H11" i="61" s="1"/>
  <c r="D6" i="60"/>
  <c r="C7" i="60"/>
  <c r="Q43" i="82"/>
  <c r="Q44" i="82" s="1"/>
  <c r="D6" i="63" l="1"/>
  <c r="C7" i="63"/>
  <c r="D12" i="90"/>
  <c r="H12" i="90" s="1"/>
  <c r="C13" i="90"/>
  <c r="H6" i="60"/>
  <c r="E6" i="60"/>
  <c r="E7" i="60" s="1"/>
  <c r="E8" i="60" s="1"/>
  <c r="E9" i="60" s="1"/>
  <c r="E10" i="60" s="1"/>
  <c r="E11" i="60" s="1"/>
  <c r="E12" i="60" s="1"/>
  <c r="E13" i="60" s="1"/>
  <c r="E14" i="60" s="1"/>
  <c r="E15" i="60" s="1"/>
  <c r="E16" i="60" s="1"/>
  <c r="E17" i="60" s="1"/>
  <c r="E18" i="60" s="1"/>
  <c r="E19" i="60" s="1"/>
  <c r="E20" i="60" s="1"/>
  <c r="E21" i="60" s="1"/>
  <c r="D7" i="60"/>
  <c r="H7" i="60" s="1"/>
  <c r="C8" i="60"/>
  <c r="C13" i="61"/>
  <c r="D12" i="61"/>
  <c r="H12" i="61" s="1"/>
  <c r="D13" i="61" l="1"/>
  <c r="H13" i="61" s="1"/>
  <c r="C14" i="61"/>
  <c r="D7" i="63"/>
  <c r="H7" i="63" s="1"/>
  <c r="C8" i="63"/>
  <c r="D8" i="60"/>
  <c r="H8" i="60" s="1"/>
  <c r="C9" i="60"/>
  <c r="C14" i="90"/>
  <c r="D13" i="90"/>
  <c r="H13" i="90" s="1"/>
  <c r="H6" i="63"/>
  <c r="E6" i="63"/>
  <c r="E7" i="63" s="1"/>
  <c r="E8" i="63" s="1"/>
  <c r="E9" i="63" s="1"/>
  <c r="E10" i="63" s="1"/>
  <c r="E11" i="63" s="1"/>
  <c r="E12" i="63" s="1"/>
  <c r="E13" i="63" s="1"/>
  <c r="E14" i="63" s="1"/>
  <c r="E15" i="63" s="1"/>
  <c r="E16" i="63" s="1"/>
  <c r="E17" i="63" s="1"/>
  <c r="E18" i="63" s="1"/>
  <c r="E19" i="63" s="1"/>
  <c r="E20" i="63" s="1"/>
  <c r="E21" i="63" s="1"/>
  <c r="I21" i="74"/>
  <c r="D8" i="63" l="1"/>
  <c r="H8" i="63" s="1"/>
  <c r="C9" i="63"/>
  <c r="D9" i="60"/>
  <c r="H9" i="60" s="1"/>
  <c r="C10" i="60"/>
  <c r="D14" i="61"/>
  <c r="H14" i="61" s="1"/>
  <c r="C15" i="61"/>
  <c r="C15" i="90"/>
  <c r="D14" i="90"/>
  <c r="H14" i="90" s="1"/>
  <c r="I44" i="82" l="1"/>
  <c r="H44" i="82"/>
  <c r="M44" i="82" s="1"/>
  <c r="R44" i="82" s="1"/>
  <c r="C7" i="74"/>
  <c r="D6" i="74"/>
  <c r="C7" i="64"/>
  <c r="D6" i="64"/>
  <c r="D15" i="61"/>
  <c r="H15" i="61" s="1"/>
  <c r="C16" i="61"/>
  <c r="D15" i="90"/>
  <c r="H15" i="90" s="1"/>
  <c r="C16" i="90"/>
  <c r="C10" i="63"/>
  <c r="D9" i="63"/>
  <c r="H9" i="63" s="1"/>
  <c r="C11" i="60"/>
  <c r="D10" i="60"/>
  <c r="H10" i="60" s="1"/>
  <c r="C17" i="90" l="1"/>
  <c r="D16" i="90"/>
  <c r="H16" i="90" s="1"/>
  <c r="H6" i="74"/>
  <c r="E6" i="74"/>
  <c r="E7" i="74" s="1"/>
  <c r="E8" i="74" s="1"/>
  <c r="E9" i="74" s="1"/>
  <c r="E10" i="74" s="1"/>
  <c r="E11" i="74" s="1"/>
  <c r="E12" i="74" s="1"/>
  <c r="E13" i="74" s="1"/>
  <c r="E14" i="74" s="1"/>
  <c r="E15" i="74" s="1"/>
  <c r="E16" i="74" s="1"/>
  <c r="E17" i="74" s="1"/>
  <c r="E18" i="74" s="1"/>
  <c r="E19" i="74" s="1"/>
  <c r="E20" i="74" s="1"/>
  <c r="E21" i="74" s="1"/>
  <c r="D7" i="74"/>
  <c r="H7" i="74" s="1"/>
  <c r="C8" i="74"/>
  <c r="C17" i="61"/>
  <c r="D16" i="61"/>
  <c r="H16" i="61" s="1"/>
  <c r="D7" i="64"/>
  <c r="H7" i="64" s="1"/>
  <c r="C8" i="64"/>
  <c r="C12" i="60"/>
  <c r="D11" i="60"/>
  <c r="H11" i="60" s="1"/>
  <c r="E6" i="64"/>
  <c r="E7" i="64" s="1"/>
  <c r="E8" i="64" s="1"/>
  <c r="E9" i="64" s="1"/>
  <c r="E10" i="64" s="1"/>
  <c r="E11" i="64" s="1"/>
  <c r="E12" i="64" s="1"/>
  <c r="E13" i="64" s="1"/>
  <c r="E14" i="64" s="1"/>
  <c r="E15" i="64" s="1"/>
  <c r="E16" i="64" s="1"/>
  <c r="E17" i="64" s="1"/>
  <c r="E18" i="64" s="1"/>
  <c r="E19" i="64" s="1"/>
  <c r="E20" i="64" s="1"/>
  <c r="E21" i="64" s="1"/>
  <c r="H6" i="64"/>
  <c r="D10" i="63"/>
  <c r="H10" i="63" s="1"/>
  <c r="C11" i="63"/>
  <c r="E30" i="82"/>
  <c r="E31" i="82" s="1"/>
  <c r="E32" i="82" s="1"/>
  <c r="E33" i="82" s="1"/>
  <c r="E34" i="82" s="1"/>
  <c r="E35" i="82" s="1"/>
  <c r="E36" i="82" s="1"/>
  <c r="E37" i="82" s="1"/>
  <c r="E38" i="82" s="1"/>
  <c r="E39" i="82" s="1"/>
  <c r="E40" i="82" s="1"/>
  <c r="E41" i="82" s="1"/>
  <c r="E42" i="82" s="1"/>
  <c r="E43" i="82" s="1"/>
  <c r="E44" i="82" s="1"/>
  <c r="D6" i="62" l="1"/>
  <c r="C7" i="62"/>
  <c r="C9" i="74"/>
  <c r="D8" i="74"/>
  <c r="H8" i="74" s="1"/>
  <c r="C12" i="63"/>
  <c r="D11" i="63"/>
  <c r="H11" i="63" s="1"/>
  <c r="D12" i="60"/>
  <c r="H12" i="60" s="1"/>
  <c r="C13" i="60"/>
  <c r="D17" i="61"/>
  <c r="H17" i="61" s="1"/>
  <c r="C18" i="61"/>
  <c r="D17" i="90"/>
  <c r="H17" i="90" s="1"/>
  <c r="C18" i="90"/>
  <c r="C9" i="64"/>
  <c r="D8" i="64"/>
  <c r="H8" i="64" s="1"/>
  <c r="C19" i="61" l="1"/>
  <c r="D18" i="61"/>
  <c r="H18" i="61" s="1"/>
  <c r="C10" i="74"/>
  <c r="D9" i="74"/>
  <c r="H9" i="74" s="1"/>
  <c r="D9" i="64"/>
  <c r="H9" i="64" s="1"/>
  <c r="C10" i="64"/>
  <c r="D12" i="63"/>
  <c r="H12" i="63" s="1"/>
  <c r="C13" i="63"/>
  <c r="D7" i="62"/>
  <c r="H7" i="62" s="1"/>
  <c r="C8" i="62"/>
  <c r="D18" i="90"/>
  <c r="H18" i="90" s="1"/>
  <c r="C19" i="90"/>
  <c r="C14" i="60"/>
  <c r="D13" i="60"/>
  <c r="H13" i="60" s="1"/>
  <c r="I21" i="60"/>
  <c r="E6" i="62"/>
  <c r="E7" i="62" s="1"/>
  <c r="E8" i="62" s="1"/>
  <c r="E9" i="62" s="1"/>
  <c r="E10" i="62" s="1"/>
  <c r="E11" i="62" s="1"/>
  <c r="E12" i="62" s="1"/>
  <c r="E13" i="62" s="1"/>
  <c r="E14" i="62" s="1"/>
  <c r="E15" i="62" s="1"/>
  <c r="E16" i="62" s="1"/>
  <c r="E17" i="62" s="1"/>
  <c r="E18" i="62" s="1"/>
  <c r="E19" i="62" s="1"/>
  <c r="E20" i="62" s="1"/>
  <c r="E21" i="62" s="1"/>
  <c r="H6" i="62"/>
  <c r="C20" i="90" l="1"/>
  <c r="D19" i="90"/>
  <c r="H19" i="90" s="1"/>
  <c r="D8" i="62"/>
  <c r="H8" i="62" s="1"/>
  <c r="C9" i="62"/>
  <c r="D10" i="64"/>
  <c r="H10" i="64" s="1"/>
  <c r="C11" i="64"/>
  <c r="C11" i="74"/>
  <c r="D10" i="74"/>
  <c r="H10" i="74" s="1"/>
  <c r="C14" i="63"/>
  <c r="D13" i="63"/>
  <c r="H13" i="63" s="1"/>
  <c r="C20" i="61"/>
  <c r="D19" i="61"/>
  <c r="H19" i="61" s="1"/>
  <c r="C15" i="60"/>
  <c r="D14" i="60"/>
  <c r="H14" i="60" s="1"/>
  <c r="D20" i="61" l="1"/>
  <c r="H20" i="61" s="1"/>
  <c r="C21" i="61"/>
  <c r="D21" i="61" s="1"/>
  <c r="H21" i="61" s="1"/>
  <c r="C12" i="74"/>
  <c r="D11" i="74"/>
  <c r="H11" i="74" s="1"/>
  <c r="D15" i="60"/>
  <c r="H15" i="60" s="1"/>
  <c r="C16" i="60"/>
  <c r="C15" i="63"/>
  <c r="D14" i="63"/>
  <c r="H14" i="63" s="1"/>
  <c r="C21" i="90"/>
  <c r="D21" i="90" s="1"/>
  <c r="H21" i="90" s="1"/>
  <c r="D20" i="90"/>
  <c r="H20" i="90" s="1"/>
  <c r="D9" i="62"/>
  <c r="H9" i="62" s="1"/>
  <c r="C10" i="62"/>
  <c r="C12" i="64"/>
  <c r="D11" i="64"/>
  <c r="H11" i="64" s="1"/>
  <c r="C17" i="60" l="1"/>
  <c r="D16" i="60"/>
  <c r="H16" i="60" s="1"/>
  <c r="D12" i="74"/>
  <c r="H12" i="74" s="1"/>
  <c r="C13" i="74"/>
  <c r="D10" i="62"/>
  <c r="H10" i="62" s="1"/>
  <c r="C11" i="62"/>
  <c r="D12" i="64"/>
  <c r="H12" i="64" s="1"/>
  <c r="C13" i="64"/>
  <c r="D15" i="63"/>
  <c r="H15" i="63" s="1"/>
  <c r="C16" i="63"/>
  <c r="D13" i="74" l="1"/>
  <c r="H13" i="74" s="1"/>
  <c r="C14" i="74"/>
  <c r="D11" i="62"/>
  <c r="H11" i="62" s="1"/>
  <c r="C12" i="62"/>
  <c r="C17" i="63"/>
  <c r="D16" i="63"/>
  <c r="H16" i="63" s="1"/>
  <c r="D13" i="64"/>
  <c r="H13" i="64" s="1"/>
  <c r="C14" i="64"/>
  <c r="C18" i="60"/>
  <c r="D17" i="60"/>
  <c r="H17" i="60" s="1"/>
  <c r="C19" i="60" l="1"/>
  <c r="D18" i="60"/>
  <c r="H18" i="60" s="1"/>
  <c r="C18" i="63"/>
  <c r="D17" i="63"/>
  <c r="H17" i="63" s="1"/>
  <c r="D14" i="64"/>
  <c r="H14" i="64" s="1"/>
  <c r="C15" i="64"/>
  <c r="D14" i="74"/>
  <c r="H14" i="74" s="1"/>
  <c r="C15" i="74"/>
  <c r="D12" i="62"/>
  <c r="H12" i="62" s="1"/>
  <c r="C13" i="62"/>
  <c r="C16" i="64" l="1"/>
  <c r="D15" i="64"/>
  <c r="H15" i="64" s="1"/>
  <c r="C19" i="63"/>
  <c r="D18" i="63"/>
  <c r="H18" i="63" s="1"/>
  <c r="D13" i="62"/>
  <c r="H13" i="62" s="1"/>
  <c r="C14" i="62"/>
  <c r="C16" i="74"/>
  <c r="D15" i="74"/>
  <c r="H15" i="74" s="1"/>
  <c r="D19" i="60"/>
  <c r="H19" i="60" s="1"/>
  <c r="C20" i="60"/>
  <c r="D16" i="74" l="1"/>
  <c r="H16" i="74" s="1"/>
  <c r="C17" i="74"/>
  <c r="D19" i="63"/>
  <c r="H19" i="63" s="1"/>
  <c r="C20" i="63"/>
  <c r="C21" i="60"/>
  <c r="D21" i="60" s="1"/>
  <c r="H21" i="60" s="1"/>
  <c r="D20" i="60"/>
  <c r="H20" i="60" s="1"/>
  <c r="C15" i="62"/>
  <c r="D14" i="62"/>
  <c r="H14" i="62" s="1"/>
  <c r="I21" i="64"/>
  <c r="C17" i="64"/>
  <c r="D16" i="64"/>
  <c r="H16" i="64" s="1"/>
  <c r="C21" i="63" l="1"/>
  <c r="D21" i="63" s="1"/>
  <c r="D20" i="63"/>
  <c r="H20" i="63" s="1"/>
  <c r="D15" i="62"/>
  <c r="H15" i="62" s="1"/>
  <c r="C16" i="62"/>
  <c r="C18" i="64"/>
  <c r="D17" i="64"/>
  <c r="H17" i="64" s="1"/>
  <c r="C18" i="74"/>
  <c r="D17" i="74"/>
  <c r="H17" i="74" s="1"/>
  <c r="D18" i="74" l="1"/>
  <c r="H18" i="74" s="1"/>
  <c r="C19" i="74"/>
  <c r="D16" i="62"/>
  <c r="H16" i="62" s="1"/>
  <c r="C17" i="62"/>
  <c r="D18" i="64"/>
  <c r="H18" i="64" s="1"/>
  <c r="C19" i="64"/>
  <c r="D19" i="64" l="1"/>
  <c r="H19" i="64" s="1"/>
  <c r="C20" i="64"/>
  <c r="D17" i="62"/>
  <c r="H17" i="62" s="1"/>
  <c r="C18" i="62"/>
  <c r="D19" i="74"/>
  <c r="H19" i="74" s="1"/>
  <c r="C20" i="74"/>
  <c r="D20" i="74" l="1"/>
  <c r="H20" i="74" s="1"/>
  <c r="C21" i="74"/>
  <c r="D21" i="74" s="1"/>
  <c r="H21" i="74" s="1"/>
  <c r="D20" i="64"/>
  <c r="H20" i="64" s="1"/>
  <c r="C21" i="64"/>
  <c r="D21" i="64" s="1"/>
  <c r="H21" i="64" s="1"/>
  <c r="D18" i="62"/>
  <c r="H18" i="62" s="1"/>
  <c r="C19" i="62"/>
  <c r="D19" i="62" l="1"/>
  <c r="H19" i="62" s="1"/>
  <c r="C20" i="62"/>
  <c r="I67" i="82" l="1"/>
  <c r="H67" i="82"/>
  <c r="C21" i="62"/>
  <c r="D21" i="62" s="1"/>
  <c r="H21" i="62" s="1"/>
  <c r="D20" i="62"/>
  <c r="H20" i="62" s="1"/>
  <c r="I21" i="63" l="1"/>
  <c r="H21" i="63"/>
  <c r="E53" i="82"/>
  <c r="E54" i="82" s="1"/>
  <c r="E55" i="82" s="1"/>
  <c r="E56" i="82" s="1"/>
  <c r="E57" i="82" s="1"/>
  <c r="E58" i="82" s="1"/>
  <c r="E59" i="82" s="1"/>
  <c r="E60" i="82" s="1"/>
  <c r="E61" i="82" s="1"/>
  <c r="E62" i="82" s="1"/>
  <c r="E63" i="82" s="1"/>
  <c r="E64" i="82" s="1"/>
  <c r="E65" i="82" s="1"/>
  <c r="E66" i="82" s="1"/>
  <c r="E67" i="82" s="1"/>
  <c r="I21" i="68" l="1"/>
  <c r="H21" i="68"/>
  <c r="E7" i="68"/>
  <c r="E8" i="68" s="1"/>
  <c r="E9" i="68" s="1"/>
  <c r="E10" i="68" s="1"/>
  <c r="E11" i="68" s="1"/>
  <c r="E12" i="68" s="1"/>
  <c r="E13" i="68" s="1"/>
  <c r="E14" i="68" s="1"/>
  <c r="E15" i="68" s="1"/>
  <c r="E16" i="68" s="1"/>
  <c r="E17" i="68" s="1"/>
  <c r="E18" i="68" s="1"/>
  <c r="E19" i="68" s="1"/>
  <c r="E20" i="68" s="1"/>
  <c r="E21" i="68" s="1"/>
  <c r="I21" i="27" l="1"/>
  <c r="I21" i="56" l="1"/>
  <c r="C7" i="56" l="1"/>
  <c r="D6" i="56"/>
  <c r="C7" i="57"/>
  <c r="D6" i="57"/>
  <c r="D6" i="54"/>
  <c r="C7" i="54"/>
  <c r="I21" i="57"/>
  <c r="H6" i="54" l="1"/>
  <c r="E6" i="54"/>
  <c r="E7" i="54" s="1"/>
  <c r="E8" i="54" s="1"/>
  <c r="E9" i="54" s="1"/>
  <c r="E10" i="54" s="1"/>
  <c r="E11" i="54" s="1"/>
  <c r="E12" i="54" s="1"/>
  <c r="E13" i="54" s="1"/>
  <c r="E14" i="54" s="1"/>
  <c r="E15" i="54" s="1"/>
  <c r="E16" i="54" s="1"/>
  <c r="E17" i="54" s="1"/>
  <c r="E18" i="54" s="1"/>
  <c r="E19" i="54" s="1"/>
  <c r="E20" i="54" s="1"/>
  <c r="E21" i="54" s="1"/>
  <c r="E6" i="57"/>
  <c r="E7" i="57" s="1"/>
  <c r="E8" i="57" s="1"/>
  <c r="E9" i="57" s="1"/>
  <c r="E10" i="57" s="1"/>
  <c r="E11" i="57" s="1"/>
  <c r="E12" i="57" s="1"/>
  <c r="E13" i="57" s="1"/>
  <c r="E14" i="57" s="1"/>
  <c r="E15" i="57" s="1"/>
  <c r="E16" i="57" s="1"/>
  <c r="E17" i="57" s="1"/>
  <c r="E18" i="57" s="1"/>
  <c r="E19" i="57" s="1"/>
  <c r="E20" i="57" s="1"/>
  <c r="E21" i="57" s="1"/>
  <c r="H6" i="57"/>
  <c r="D7" i="57"/>
  <c r="H7" i="57" s="1"/>
  <c r="C8" i="57"/>
  <c r="D7" i="56"/>
  <c r="H7" i="56" s="1"/>
  <c r="C8" i="56"/>
  <c r="D6" i="53"/>
  <c r="C7" i="53"/>
  <c r="H6" i="56"/>
  <c r="E6" i="56"/>
  <c r="E7" i="56" s="1"/>
  <c r="E8" i="56" s="1"/>
  <c r="E9" i="56" s="1"/>
  <c r="E10" i="56" s="1"/>
  <c r="E11" i="56" s="1"/>
  <c r="E12" i="56" s="1"/>
  <c r="E13" i="56" s="1"/>
  <c r="E14" i="56" s="1"/>
  <c r="E15" i="56" s="1"/>
  <c r="E16" i="56" s="1"/>
  <c r="E17" i="56" s="1"/>
  <c r="E18" i="56" s="1"/>
  <c r="E19" i="56" s="1"/>
  <c r="E20" i="56" s="1"/>
  <c r="E21" i="56" s="1"/>
  <c r="D7" i="54"/>
  <c r="H7" i="54" s="1"/>
  <c r="C8" i="54"/>
  <c r="H6" i="53" l="1"/>
  <c r="E6" i="53"/>
  <c r="E7" i="53" s="1"/>
  <c r="E8" i="53" s="1"/>
  <c r="E9" i="53" s="1"/>
  <c r="E10" i="53" s="1"/>
  <c r="E11" i="53" s="1"/>
  <c r="E12" i="53" s="1"/>
  <c r="E13" i="53" s="1"/>
  <c r="E14" i="53" s="1"/>
  <c r="E15" i="53" s="1"/>
  <c r="E16" i="53" s="1"/>
  <c r="E17" i="53" s="1"/>
  <c r="E18" i="53" s="1"/>
  <c r="E19" i="53" s="1"/>
  <c r="E20" i="53" s="1"/>
  <c r="E21" i="53" s="1"/>
  <c r="C9" i="54"/>
  <c r="D8" i="54"/>
  <c r="H8" i="54" s="1"/>
  <c r="D6" i="59"/>
  <c r="C7" i="59"/>
  <c r="D8" i="56"/>
  <c r="H8" i="56" s="1"/>
  <c r="C9" i="56"/>
  <c r="C7" i="27"/>
  <c r="D6" i="27"/>
  <c r="C8" i="53"/>
  <c r="D7" i="53"/>
  <c r="H7" i="53" s="1"/>
  <c r="D8" i="57"/>
  <c r="H8" i="57" s="1"/>
  <c r="C9" i="57"/>
  <c r="D7" i="27" l="1"/>
  <c r="H7" i="27" s="1"/>
  <c r="C8" i="27"/>
  <c r="D9" i="56"/>
  <c r="H9" i="56" s="1"/>
  <c r="C10" i="56"/>
  <c r="C10" i="54"/>
  <c r="D9" i="54"/>
  <c r="H9" i="54" s="1"/>
  <c r="C10" i="57"/>
  <c r="D9" i="57"/>
  <c r="H9" i="57" s="1"/>
  <c r="H6" i="27"/>
  <c r="E6" i="27"/>
  <c r="E7" i="27" s="1"/>
  <c r="E8" i="27" s="1"/>
  <c r="E9" i="27" s="1"/>
  <c r="E10" i="27" s="1"/>
  <c r="E11" i="27" s="1"/>
  <c r="E12" i="27" s="1"/>
  <c r="E13" i="27" s="1"/>
  <c r="E14" i="27" s="1"/>
  <c r="E15" i="27" s="1"/>
  <c r="E16" i="27" s="1"/>
  <c r="E17" i="27" s="1"/>
  <c r="E18" i="27" s="1"/>
  <c r="E19" i="27" s="1"/>
  <c r="E20" i="27" s="1"/>
  <c r="E21" i="27" s="1"/>
  <c r="E6" i="59"/>
  <c r="E7" i="59" s="1"/>
  <c r="E8" i="59" s="1"/>
  <c r="E9" i="59" s="1"/>
  <c r="E10" i="59" s="1"/>
  <c r="E11" i="59" s="1"/>
  <c r="E12" i="59" s="1"/>
  <c r="E13" i="59" s="1"/>
  <c r="E14" i="59" s="1"/>
  <c r="E15" i="59" s="1"/>
  <c r="E16" i="59" s="1"/>
  <c r="E17" i="59" s="1"/>
  <c r="E18" i="59" s="1"/>
  <c r="E19" i="59" s="1"/>
  <c r="E20" i="59" s="1"/>
  <c r="E21" i="59" s="1"/>
  <c r="H6" i="59"/>
  <c r="C9" i="53"/>
  <c r="D8" i="53"/>
  <c r="H8" i="53" s="1"/>
  <c r="D7" i="59"/>
  <c r="H7" i="59" s="1"/>
  <c r="C8" i="59"/>
  <c r="C9" i="59" l="1"/>
  <c r="D8" i="59"/>
  <c r="H8" i="59" s="1"/>
  <c r="D9" i="53"/>
  <c r="H9" i="53" s="1"/>
  <c r="C10" i="53"/>
  <c r="C11" i="57"/>
  <c r="D10" i="57"/>
  <c r="H10" i="57" s="1"/>
  <c r="D10" i="56"/>
  <c r="H10" i="56" s="1"/>
  <c r="C11" i="56"/>
  <c r="I21" i="69"/>
  <c r="H21" i="69"/>
  <c r="D10" i="54"/>
  <c r="H10" i="54" s="1"/>
  <c r="C11" i="54"/>
  <c r="D8" i="27"/>
  <c r="H8" i="27" s="1"/>
  <c r="C9" i="27"/>
  <c r="E7" i="69"/>
  <c r="E8" i="69" s="1"/>
  <c r="E9" i="69" s="1"/>
  <c r="E10" i="69" s="1"/>
  <c r="E11" i="69" s="1"/>
  <c r="E12" i="69" s="1"/>
  <c r="E13" i="69" s="1"/>
  <c r="E14" i="69" s="1"/>
  <c r="E15" i="69" s="1"/>
  <c r="E16" i="69" s="1"/>
  <c r="E17" i="69" s="1"/>
  <c r="E18" i="69" s="1"/>
  <c r="E19" i="69" s="1"/>
  <c r="E20" i="69" s="1"/>
  <c r="E21" i="69" s="1"/>
  <c r="C7" i="58" l="1"/>
  <c r="D6" i="58"/>
  <c r="D11" i="57"/>
  <c r="H11" i="57" s="1"/>
  <c r="C12" i="57"/>
  <c r="C10" i="59"/>
  <c r="D9" i="59"/>
  <c r="H9" i="59" s="1"/>
  <c r="D6" i="52"/>
  <c r="C7" i="52"/>
  <c r="C12" i="54"/>
  <c r="D11" i="54"/>
  <c r="H11" i="54" s="1"/>
  <c r="D9" i="27"/>
  <c r="H9" i="27" s="1"/>
  <c r="C10" i="27"/>
  <c r="D11" i="56"/>
  <c r="H11" i="56" s="1"/>
  <c r="C12" i="56"/>
  <c r="C11" i="53"/>
  <c r="D10" i="53"/>
  <c r="H10" i="53" s="1"/>
  <c r="D10" i="27" l="1"/>
  <c r="H10" i="27" s="1"/>
  <c r="C11" i="27"/>
  <c r="C12" i="53"/>
  <c r="D11" i="53"/>
  <c r="H11" i="53" s="1"/>
  <c r="H6" i="52"/>
  <c r="E6" i="52"/>
  <c r="E7" i="52" s="1"/>
  <c r="E8" i="52" s="1"/>
  <c r="E9" i="52" s="1"/>
  <c r="E10" i="52" s="1"/>
  <c r="E11" i="52" s="1"/>
  <c r="E12" i="52" s="1"/>
  <c r="E13" i="52" s="1"/>
  <c r="E14" i="52" s="1"/>
  <c r="E15" i="52" s="1"/>
  <c r="E16" i="52" s="1"/>
  <c r="E17" i="52" s="1"/>
  <c r="E18" i="52" s="1"/>
  <c r="E19" i="52" s="1"/>
  <c r="E20" i="52" s="1"/>
  <c r="E21" i="52" s="1"/>
  <c r="C13" i="56"/>
  <c r="D12" i="56"/>
  <c r="H12" i="56" s="1"/>
  <c r="E6" i="58"/>
  <c r="E7" i="58" s="1"/>
  <c r="E8" i="58" s="1"/>
  <c r="E9" i="58" s="1"/>
  <c r="E10" i="58" s="1"/>
  <c r="E11" i="58" s="1"/>
  <c r="E12" i="58" s="1"/>
  <c r="E13" i="58" s="1"/>
  <c r="E14" i="58" s="1"/>
  <c r="E15" i="58" s="1"/>
  <c r="E16" i="58" s="1"/>
  <c r="E17" i="58" s="1"/>
  <c r="E18" i="58" s="1"/>
  <c r="E19" i="58" s="1"/>
  <c r="E20" i="58" s="1"/>
  <c r="E21" i="58" s="1"/>
  <c r="H6" i="58"/>
  <c r="D7" i="52"/>
  <c r="H7" i="52" s="1"/>
  <c r="C8" i="52"/>
  <c r="D12" i="57"/>
  <c r="H12" i="57" s="1"/>
  <c r="C13" i="57"/>
  <c r="C13" i="54"/>
  <c r="D12" i="54"/>
  <c r="H12" i="54" s="1"/>
  <c r="C11" i="59"/>
  <c r="D10" i="59"/>
  <c r="H10" i="59" s="1"/>
  <c r="D7" i="58"/>
  <c r="H7" i="58" s="1"/>
  <c r="C8" i="58"/>
  <c r="D6" i="28" l="1"/>
  <c r="E6" i="28" s="1"/>
  <c r="C7" i="28"/>
  <c r="D13" i="56"/>
  <c r="H13" i="56" s="1"/>
  <c r="C14" i="56"/>
  <c r="D12" i="53"/>
  <c r="H12" i="53" s="1"/>
  <c r="C13" i="53"/>
  <c r="C9" i="58"/>
  <c r="D8" i="58"/>
  <c r="H8" i="58" s="1"/>
  <c r="C14" i="57"/>
  <c r="D13" i="57"/>
  <c r="H13" i="57" s="1"/>
  <c r="D11" i="27"/>
  <c r="H11" i="27" s="1"/>
  <c r="C12" i="27"/>
  <c r="D6" i="50"/>
  <c r="C7" i="50"/>
  <c r="D8" i="52"/>
  <c r="H8" i="52" s="1"/>
  <c r="C9" i="52"/>
  <c r="I21" i="28"/>
  <c r="D11" i="59"/>
  <c r="H11" i="59" s="1"/>
  <c r="C12" i="59"/>
  <c r="C14" i="54"/>
  <c r="D13" i="54"/>
  <c r="H13" i="54" s="1"/>
  <c r="C15" i="54" l="1"/>
  <c r="D14" i="54"/>
  <c r="H14" i="54" s="1"/>
  <c r="C8" i="50"/>
  <c r="D7" i="50"/>
  <c r="H7" i="50" s="1"/>
  <c r="M7" i="50" s="1"/>
  <c r="H6" i="50"/>
  <c r="M6" i="50" s="1"/>
  <c r="E6" i="50"/>
  <c r="E7" i="50" s="1"/>
  <c r="E8" i="50" s="1"/>
  <c r="E9" i="50" s="1"/>
  <c r="E10" i="50" s="1"/>
  <c r="E11" i="50" s="1"/>
  <c r="E12" i="50" s="1"/>
  <c r="E13" i="50" s="1"/>
  <c r="E14" i="50" s="1"/>
  <c r="E15" i="50" s="1"/>
  <c r="E16" i="50" s="1"/>
  <c r="E17" i="50" s="1"/>
  <c r="E18" i="50" s="1"/>
  <c r="E19" i="50" s="1"/>
  <c r="E20" i="50" s="1"/>
  <c r="E21" i="50" s="1"/>
  <c r="D14" i="57"/>
  <c r="H14" i="57" s="1"/>
  <c r="C15" i="57"/>
  <c r="C14" i="53"/>
  <c r="D13" i="53"/>
  <c r="H13" i="53" s="1"/>
  <c r="D7" i="28"/>
  <c r="H7" i="28" s="1"/>
  <c r="C8" i="28"/>
  <c r="C13" i="59"/>
  <c r="D12" i="59"/>
  <c r="H12" i="59" s="1"/>
  <c r="C10" i="52"/>
  <c r="D9" i="52"/>
  <c r="H9" i="52" s="1"/>
  <c r="C13" i="27"/>
  <c r="D12" i="27"/>
  <c r="H12" i="27" s="1"/>
  <c r="H6" i="28"/>
  <c r="E7" i="28"/>
  <c r="E8" i="28" s="1"/>
  <c r="E9" i="28" s="1"/>
  <c r="E10" i="28" s="1"/>
  <c r="E11" i="28" s="1"/>
  <c r="E12" i="28" s="1"/>
  <c r="E13" i="28" s="1"/>
  <c r="E14" i="28" s="1"/>
  <c r="E15" i="28" s="1"/>
  <c r="E16" i="28" s="1"/>
  <c r="E17" i="28" s="1"/>
  <c r="E18" i="28" s="1"/>
  <c r="E19" i="28" s="1"/>
  <c r="E20" i="28" s="1"/>
  <c r="E21" i="28" s="1"/>
  <c r="D9" i="58"/>
  <c r="H9" i="58" s="1"/>
  <c r="C10" i="58"/>
  <c r="C15" i="56"/>
  <c r="D14" i="56"/>
  <c r="H14" i="56" s="1"/>
  <c r="C16" i="56" l="1"/>
  <c r="D15" i="56"/>
  <c r="H15" i="56" s="1"/>
  <c r="C11" i="52"/>
  <c r="D10" i="52"/>
  <c r="H10" i="52" s="1"/>
  <c r="D8" i="28"/>
  <c r="H8" i="28" s="1"/>
  <c r="C9" i="28"/>
  <c r="C16" i="57"/>
  <c r="D15" i="57"/>
  <c r="H15" i="57" s="1"/>
  <c r="D10" i="58"/>
  <c r="H10" i="58" s="1"/>
  <c r="C11" i="58"/>
  <c r="D8" i="50"/>
  <c r="H8" i="50" s="1"/>
  <c r="M8" i="50" s="1"/>
  <c r="C9" i="50"/>
  <c r="C14" i="27"/>
  <c r="D13" i="27"/>
  <c r="H13" i="27" s="1"/>
  <c r="D13" i="59"/>
  <c r="H13" i="59" s="1"/>
  <c r="C14" i="59"/>
  <c r="D14" i="53"/>
  <c r="H14" i="53" s="1"/>
  <c r="C15" i="53"/>
  <c r="D15" i="54"/>
  <c r="H15" i="54" s="1"/>
  <c r="C16" i="54"/>
  <c r="D16" i="54" l="1"/>
  <c r="H16" i="54" s="1"/>
  <c r="C17" i="54"/>
  <c r="C15" i="59"/>
  <c r="D14" i="59"/>
  <c r="H14" i="59" s="1"/>
  <c r="D16" i="57"/>
  <c r="H16" i="57" s="1"/>
  <c r="C17" i="57"/>
  <c r="C12" i="52"/>
  <c r="D11" i="52"/>
  <c r="H11" i="52" s="1"/>
  <c r="C16" i="53"/>
  <c r="D15" i="53"/>
  <c r="H15" i="53" s="1"/>
  <c r="D11" i="58"/>
  <c r="H11" i="58" s="1"/>
  <c r="C12" i="58"/>
  <c r="C10" i="28"/>
  <c r="D9" i="28"/>
  <c r="H9" i="28" s="1"/>
  <c r="D9" i="50"/>
  <c r="H9" i="50" s="1"/>
  <c r="M9" i="50" s="1"/>
  <c r="C10" i="50"/>
  <c r="D14" i="27"/>
  <c r="H14" i="27" s="1"/>
  <c r="C15" i="27"/>
  <c r="D16" i="56"/>
  <c r="H16" i="56" s="1"/>
  <c r="C17" i="56"/>
  <c r="D12" i="52" l="1"/>
  <c r="H12" i="52" s="1"/>
  <c r="C13" i="52"/>
  <c r="C18" i="57"/>
  <c r="D17" i="57"/>
  <c r="H17" i="57" s="1"/>
  <c r="C18" i="54"/>
  <c r="D17" i="54"/>
  <c r="H17" i="54" s="1"/>
  <c r="D10" i="50"/>
  <c r="H10" i="50" s="1"/>
  <c r="M10" i="50" s="1"/>
  <c r="C11" i="50"/>
  <c r="D12" i="58"/>
  <c r="H12" i="58" s="1"/>
  <c r="C13" i="58"/>
  <c r="D15" i="27"/>
  <c r="H15" i="27" s="1"/>
  <c r="C16" i="27"/>
  <c r="C16" i="59"/>
  <c r="D15" i="59"/>
  <c r="H15" i="59" s="1"/>
  <c r="C18" i="56"/>
  <c r="D17" i="56"/>
  <c r="H17" i="56" s="1"/>
  <c r="D10" i="28"/>
  <c r="H10" i="28" s="1"/>
  <c r="C11" i="28"/>
  <c r="C17" i="53"/>
  <c r="D16" i="53"/>
  <c r="H16" i="53" s="1"/>
  <c r="I21" i="58"/>
  <c r="D17" i="53" l="1"/>
  <c r="H17" i="53" s="1"/>
  <c r="C18" i="53"/>
  <c r="D18" i="56"/>
  <c r="H18" i="56" s="1"/>
  <c r="C19" i="56"/>
  <c r="D11" i="28"/>
  <c r="H11" i="28" s="1"/>
  <c r="C12" i="28"/>
  <c r="C14" i="58"/>
  <c r="D13" i="58"/>
  <c r="H13" i="58" s="1"/>
  <c r="D13" i="52"/>
  <c r="H13" i="52" s="1"/>
  <c r="C14" i="52"/>
  <c r="C17" i="59"/>
  <c r="D16" i="59"/>
  <c r="H16" i="59" s="1"/>
  <c r="D18" i="54"/>
  <c r="H18" i="54" s="1"/>
  <c r="C19" i="54"/>
  <c r="C19" i="57"/>
  <c r="D18" i="57"/>
  <c r="H18" i="57" s="1"/>
  <c r="C17" i="27"/>
  <c r="D16" i="27"/>
  <c r="H16" i="27" s="1"/>
  <c r="D11" i="50"/>
  <c r="H11" i="50" s="1"/>
  <c r="M11" i="50" s="1"/>
  <c r="C12" i="50"/>
  <c r="C18" i="27" l="1"/>
  <c r="D17" i="27"/>
  <c r="H17" i="27" s="1"/>
  <c r="C13" i="50"/>
  <c r="D12" i="50"/>
  <c r="H12" i="50" s="1"/>
  <c r="M12" i="50" s="1"/>
  <c r="C20" i="56"/>
  <c r="D19" i="56"/>
  <c r="H19" i="56" s="1"/>
  <c r="C20" i="57"/>
  <c r="D19" i="57"/>
  <c r="H19" i="57" s="1"/>
  <c r="D17" i="59"/>
  <c r="H17" i="59" s="1"/>
  <c r="C18" i="59"/>
  <c r="C15" i="58"/>
  <c r="D14" i="58"/>
  <c r="H14" i="58" s="1"/>
  <c r="D19" i="54"/>
  <c r="H19" i="54" s="1"/>
  <c r="C20" i="54"/>
  <c r="C15" i="52"/>
  <c r="D14" i="52"/>
  <c r="H14" i="52" s="1"/>
  <c r="C13" i="28"/>
  <c r="D12" i="28"/>
  <c r="H12" i="28" s="1"/>
  <c r="C19" i="53"/>
  <c r="D18" i="53"/>
  <c r="H18" i="53" s="1"/>
  <c r="C20" i="53" l="1"/>
  <c r="D19" i="53"/>
  <c r="H19" i="53" s="1"/>
  <c r="C16" i="52"/>
  <c r="D15" i="52"/>
  <c r="H15" i="52" s="1"/>
  <c r="D15" i="58"/>
  <c r="H15" i="58" s="1"/>
  <c r="C16" i="58"/>
  <c r="C21" i="57"/>
  <c r="D21" i="57" s="1"/>
  <c r="H21" i="57" s="1"/>
  <c r="D20" i="57"/>
  <c r="H20" i="57" s="1"/>
  <c r="C14" i="50"/>
  <c r="D13" i="50"/>
  <c r="H13" i="50" s="1"/>
  <c r="M13" i="50" s="1"/>
  <c r="C21" i="54"/>
  <c r="D21" i="54" s="1"/>
  <c r="D20" i="54"/>
  <c r="H20" i="54" s="1"/>
  <c r="D18" i="59"/>
  <c r="H18" i="59" s="1"/>
  <c r="C19" i="59"/>
  <c r="C14" i="28"/>
  <c r="D13" i="28"/>
  <c r="H13" i="28" s="1"/>
  <c r="C21" i="56"/>
  <c r="D21" i="56" s="1"/>
  <c r="H21" i="56" s="1"/>
  <c r="D20" i="56"/>
  <c r="H20" i="56" s="1"/>
  <c r="C19" i="27"/>
  <c r="D18" i="27"/>
  <c r="H18" i="27" s="1"/>
  <c r="C15" i="50" l="1"/>
  <c r="D14" i="50"/>
  <c r="H14" i="50" s="1"/>
  <c r="M14" i="50" s="1"/>
  <c r="D20" i="53"/>
  <c r="H20" i="53" s="1"/>
  <c r="C21" i="53"/>
  <c r="D21" i="53" s="1"/>
  <c r="C20" i="27"/>
  <c r="D19" i="27"/>
  <c r="H19" i="27" s="1"/>
  <c r="D14" i="28"/>
  <c r="H14" i="28" s="1"/>
  <c r="C15" i="28"/>
  <c r="C20" i="59"/>
  <c r="D19" i="59"/>
  <c r="H19" i="59" s="1"/>
  <c r="D16" i="52"/>
  <c r="H16" i="52" s="1"/>
  <c r="C17" i="52"/>
  <c r="D16" i="58"/>
  <c r="H16" i="58" s="1"/>
  <c r="C17" i="58"/>
  <c r="C18" i="52" l="1"/>
  <c r="D17" i="52"/>
  <c r="H17" i="52" s="1"/>
  <c r="C21" i="27"/>
  <c r="D21" i="27" s="1"/>
  <c r="H21" i="27" s="1"/>
  <c r="D20" i="27"/>
  <c r="H20" i="27" s="1"/>
  <c r="D15" i="50"/>
  <c r="H15" i="50" s="1"/>
  <c r="M15" i="50" s="1"/>
  <c r="C16" i="50"/>
  <c r="C16" i="28"/>
  <c r="D15" i="28"/>
  <c r="H15" i="28" s="1"/>
  <c r="D17" i="58"/>
  <c r="H17" i="58" s="1"/>
  <c r="C18" i="58"/>
  <c r="C21" i="59"/>
  <c r="D21" i="59" s="1"/>
  <c r="D20" i="59"/>
  <c r="H20" i="59" s="1"/>
  <c r="C30" i="50" l="1"/>
  <c r="D29" i="50"/>
  <c r="D18" i="58"/>
  <c r="H18" i="58" s="1"/>
  <c r="C19" i="58"/>
  <c r="C19" i="52"/>
  <c r="D18" i="52"/>
  <c r="H18" i="52" s="1"/>
  <c r="I21" i="59"/>
  <c r="C17" i="28"/>
  <c r="D16" i="28"/>
  <c r="H16" i="28" s="1"/>
  <c r="C17" i="50"/>
  <c r="D16" i="50"/>
  <c r="H16" i="50" s="1"/>
  <c r="M16" i="50" s="1"/>
  <c r="R16" i="50" s="1"/>
  <c r="D19" i="52" l="1"/>
  <c r="H19" i="52" s="1"/>
  <c r="C20" i="52"/>
  <c r="D30" i="50"/>
  <c r="H30" i="50" s="1"/>
  <c r="C31" i="50"/>
  <c r="D17" i="28"/>
  <c r="H17" i="28" s="1"/>
  <c r="C18" i="28"/>
  <c r="C20" i="58"/>
  <c r="D19" i="58"/>
  <c r="H19" i="58" s="1"/>
  <c r="C18" i="50"/>
  <c r="D17" i="50"/>
  <c r="H17" i="50" s="1"/>
  <c r="M17" i="50" s="1"/>
  <c r="R17" i="50" s="1"/>
  <c r="H21" i="59"/>
  <c r="E29" i="50"/>
  <c r="E30" i="50" s="1"/>
  <c r="E31" i="50" s="1"/>
  <c r="E32" i="50" s="1"/>
  <c r="E33" i="50" s="1"/>
  <c r="E34" i="50" s="1"/>
  <c r="E35" i="50" s="1"/>
  <c r="E36" i="50" s="1"/>
  <c r="E37" i="50" s="1"/>
  <c r="E38" i="50" s="1"/>
  <c r="E39" i="50" s="1"/>
  <c r="E40" i="50" s="1"/>
  <c r="E41" i="50" s="1"/>
  <c r="E42" i="50" s="1"/>
  <c r="E43" i="50" s="1"/>
  <c r="E44" i="50" s="1"/>
  <c r="H29" i="50"/>
  <c r="D18" i="50" l="1"/>
  <c r="H18" i="50" s="1"/>
  <c r="M18" i="50" s="1"/>
  <c r="R18" i="50" s="1"/>
  <c r="C19" i="50"/>
  <c r="D31" i="50"/>
  <c r="H31" i="50" s="1"/>
  <c r="C32" i="50"/>
  <c r="C21" i="58"/>
  <c r="D21" i="58" s="1"/>
  <c r="H21" i="58" s="1"/>
  <c r="D20" i="58"/>
  <c r="H20" i="58" s="1"/>
  <c r="C19" i="28"/>
  <c r="D18" i="28"/>
  <c r="H18" i="28" s="1"/>
  <c r="D20" i="52"/>
  <c r="H20" i="52" s="1"/>
  <c r="C21" i="52"/>
  <c r="D21" i="52" s="1"/>
  <c r="C33" i="50" l="1"/>
  <c r="D32" i="50"/>
  <c r="H32" i="50" s="1"/>
  <c r="D19" i="28"/>
  <c r="H19" i="28" s="1"/>
  <c r="C20" i="28"/>
  <c r="D19" i="50"/>
  <c r="H19" i="50" s="1"/>
  <c r="M19" i="50" s="1"/>
  <c r="R19" i="50" s="1"/>
  <c r="C20" i="50"/>
  <c r="C34" i="50" l="1"/>
  <c r="D33" i="50"/>
  <c r="H33" i="50" s="1"/>
  <c r="D20" i="28"/>
  <c r="H20" i="28" s="1"/>
  <c r="C21" i="28"/>
  <c r="D21" i="28" s="1"/>
  <c r="H21" i="28" s="1"/>
  <c r="D20" i="50"/>
  <c r="H20" i="50" s="1"/>
  <c r="M20" i="50" s="1"/>
  <c r="R20" i="50" s="1"/>
  <c r="C21" i="50"/>
  <c r="D21" i="50" s="1"/>
  <c r="I21" i="37"/>
  <c r="D34" i="50" l="1"/>
  <c r="H34" i="50" s="1"/>
  <c r="C35" i="50"/>
  <c r="C7" i="37" l="1"/>
  <c r="D6" i="37"/>
  <c r="C36" i="50"/>
  <c r="D35" i="50"/>
  <c r="H35" i="50" s="1"/>
  <c r="D36" i="50" l="1"/>
  <c r="H36" i="50" s="1"/>
  <c r="C37" i="50"/>
  <c r="E6" i="37"/>
  <c r="E7" i="37" s="1"/>
  <c r="E8" i="37" s="1"/>
  <c r="E9" i="37" s="1"/>
  <c r="E10" i="37" s="1"/>
  <c r="E11" i="37" s="1"/>
  <c r="E12" i="37" s="1"/>
  <c r="E13" i="37" s="1"/>
  <c r="E14" i="37" s="1"/>
  <c r="E15" i="37" s="1"/>
  <c r="E16" i="37" s="1"/>
  <c r="E17" i="37" s="1"/>
  <c r="E18" i="37" s="1"/>
  <c r="E19" i="37" s="1"/>
  <c r="E20" i="37" s="1"/>
  <c r="E21" i="37" s="1"/>
  <c r="H6" i="37"/>
  <c r="C8" i="37"/>
  <c r="D7" i="37"/>
  <c r="H7" i="37" s="1"/>
  <c r="C38" i="50" l="1"/>
  <c r="D37" i="50"/>
  <c r="H37" i="50" s="1"/>
  <c r="C9" i="37"/>
  <c r="D8" i="37"/>
  <c r="H8" i="37" s="1"/>
  <c r="C39" i="50" l="1"/>
  <c r="D38" i="50"/>
  <c r="H38" i="50" s="1"/>
  <c r="D9" i="37"/>
  <c r="H9" i="37" s="1"/>
  <c r="C10" i="37"/>
  <c r="D39" i="50" l="1"/>
  <c r="H39" i="50" s="1"/>
  <c r="C40" i="50"/>
  <c r="C11" i="37"/>
  <c r="D10" i="37"/>
  <c r="H10" i="37" s="1"/>
  <c r="C12" i="37" l="1"/>
  <c r="D11" i="37"/>
  <c r="H11" i="37" s="1"/>
  <c r="D40" i="50"/>
  <c r="H40" i="50" s="1"/>
  <c r="C41" i="50"/>
  <c r="D41" i="50" l="1"/>
  <c r="H41" i="50" s="1"/>
  <c r="C42" i="50"/>
  <c r="C13" i="37"/>
  <c r="D12" i="37"/>
  <c r="H12" i="37" s="1"/>
  <c r="D13" i="37" l="1"/>
  <c r="H13" i="37" s="1"/>
  <c r="C14" i="37"/>
  <c r="D42" i="50"/>
  <c r="H42" i="50" s="1"/>
  <c r="C43" i="50"/>
  <c r="C15" i="37" l="1"/>
  <c r="D14" i="37"/>
  <c r="H14" i="37" s="1"/>
  <c r="C44" i="50"/>
  <c r="D44" i="50" s="1"/>
  <c r="D43" i="50"/>
  <c r="H43" i="50" s="1"/>
  <c r="I21" i="40"/>
  <c r="D6" i="40" l="1"/>
  <c r="C7" i="40"/>
  <c r="D15" i="37"/>
  <c r="H15" i="37" s="1"/>
  <c r="C16" i="37"/>
  <c r="C8" i="40" l="1"/>
  <c r="D7" i="40"/>
  <c r="H7" i="40" s="1"/>
  <c r="C17" i="37"/>
  <c r="D16" i="37"/>
  <c r="H16" i="37" s="1"/>
  <c r="H6" i="40"/>
  <c r="E6" i="40"/>
  <c r="E7" i="40" s="1"/>
  <c r="E8" i="40" s="1"/>
  <c r="E9" i="40" s="1"/>
  <c r="E10" i="40" s="1"/>
  <c r="E11" i="40" s="1"/>
  <c r="E12" i="40" s="1"/>
  <c r="E13" i="40" s="1"/>
  <c r="E14" i="40" s="1"/>
  <c r="E15" i="40" s="1"/>
  <c r="E16" i="40" s="1"/>
  <c r="E17" i="40" s="1"/>
  <c r="E18" i="40" s="1"/>
  <c r="E19" i="40" s="1"/>
  <c r="E20" i="40" s="1"/>
  <c r="E21" i="40" s="1"/>
  <c r="D17" i="37" l="1"/>
  <c r="H17" i="37" s="1"/>
  <c r="C18" i="37"/>
  <c r="C9" i="40"/>
  <c r="D8" i="40"/>
  <c r="H8" i="40" s="1"/>
  <c r="C19" i="37" l="1"/>
  <c r="D18" i="37"/>
  <c r="H18" i="37" s="1"/>
  <c r="I21" i="38"/>
  <c r="D9" i="40"/>
  <c r="H9" i="40" s="1"/>
  <c r="C10" i="40"/>
  <c r="C11" i="40" l="1"/>
  <c r="D10" i="40"/>
  <c r="H10" i="40" s="1"/>
  <c r="D6" i="38"/>
  <c r="C7" i="38"/>
  <c r="C20" i="37"/>
  <c r="D19" i="37"/>
  <c r="H19" i="37" s="1"/>
  <c r="C8" i="38" l="1"/>
  <c r="D7" i="38"/>
  <c r="H7" i="38" s="1"/>
  <c r="H6" i="38"/>
  <c r="E6" i="38"/>
  <c r="E7" i="38" s="1"/>
  <c r="E8" i="38" s="1"/>
  <c r="E9" i="38" s="1"/>
  <c r="E10" i="38" s="1"/>
  <c r="E11" i="38" s="1"/>
  <c r="E12" i="38" s="1"/>
  <c r="E13" i="38" s="1"/>
  <c r="E14" i="38" s="1"/>
  <c r="E15" i="38" s="1"/>
  <c r="E16" i="38" s="1"/>
  <c r="E17" i="38" s="1"/>
  <c r="E18" i="38" s="1"/>
  <c r="E19" i="38" s="1"/>
  <c r="E20" i="38" s="1"/>
  <c r="E21" i="38" s="1"/>
  <c r="D20" i="37"/>
  <c r="H20" i="37" s="1"/>
  <c r="C21" i="37"/>
  <c r="D21" i="37" s="1"/>
  <c r="H21" i="37" s="1"/>
  <c r="C12" i="40"/>
  <c r="D11" i="40"/>
  <c r="H11" i="40" s="1"/>
  <c r="C13" i="40" l="1"/>
  <c r="D12" i="40"/>
  <c r="H12" i="40" s="1"/>
  <c r="D8" i="38"/>
  <c r="H8" i="38" s="1"/>
  <c r="C9" i="38"/>
  <c r="C10" i="38" l="1"/>
  <c r="D9" i="38"/>
  <c r="H9" i="38" s="1"/>
  <c r="C7" i="39"/>
  <c r="D6" i="39"/>
  <c r="C14" i="40"/>
  <c r="D13" i="40"/>
  <c r="H13" i="40" s="1"/>
  <c r="D14" i="40" l="1"/>
  <c r="H14" i="40" s="1"/>
  <c r="C15" i="40"/>
  <c r="H6" i="39"/>
  <c r="E6" i="39"/>
  <c r="E7" i="39" s="1"/>
  <c r="E8" i="39" s="1"/>
  <c r="E9" i="39" s="1"/>
  <c r="E10" i="39" s="1"/>
  <c r="E11" i="39" s="1"/>
  <c r="E12" i="39" s="1"/>
  <c r="E13" i="39" s="1"/>
  <c r="E14" i="39" s="1"/>
  <c r="E15" i="39" s="1"/>
  <c r="E16" i="39" s="1"/>
  <c r="E17" i="39" s="1"/>
  <c r="E18" i="39" s="1"/>
  <c r="E19" i="39" s="1"/>
  <c r="E20" i="39" s="1"/>
  <c r="E21" i="39" s="1"/>
  <c r="D7" i="39"/>
  <c r="H7" i="39" s="1"/>
  <c r="C8" i="39"/>
  <c r="C11" i="38"/>
  <c r="D10" i="38"/>
  <c r="H10" i="38" s="1"/>
  <c r="D11" i="38" l="1"/>
  <c r="H11" i="38" s="1"/>
  <c r="C12" i="38"/>
  <c r="D8" i="39"/>
  <c r="H8" i="39" s="1"/>
  <c r="C9" i="39"/>
  <c r="C16" i="40"/>
  <c r="D15" i="40"/>
  <c r="H15" i="40" s="1"/>
  <c r="C10" i="39" l="1"/>
  <c r="D9" i="39"/>
  <c r="H9" i="39" s="1"/>
  <c r="C13" i="38"/>
  <c r="D12" i="38"/>
  <c r="H12" i="38" s="1"/>
  <c r="C17" i="40"/>
  <c r="D16" i="40"/>
  <c r="H16" i="40" s="1"/>
  <c r="C14" i="38" l="1"/>
  <c r="D13" i="38"/>
  <c r="H13" i="38" s="1"/>
  <c r="D17" i="40"/>
  <c r="H17" i="40" s="1"/>
  <c r="C18" i="40"/>
  <c r="C11" i="39"/>
  <c r="D10" i="39"/>
  <c r="H10" i="39" s="1"/>
  <c r="C12" i="39" l="1"/>
  <c r="D11" i="39"/>
  <c r="H11" i="39" s="1"/>
  <c r="D18" i="40"/>
  <c r="H18" i="40" s="1"/>
  <c r="C19" i="40"/>
  <c r="C15" i="38"/>
  <c r="D14" i="38"/>
  <c r="H14" i="38" s="1"/>
  <c r="C16" i="38" l="1"/>
  <c r="D15" i="38"/>
  <c r="H15" i="38" s="1"/>
  <c r="C20" i="40"/>
  <c r="D19" i="40"/>
  <c r="H19" i="40" s="1"/>
  <c r="C13" i="39"/>
  <c r="D12" i="39"/>
  <c r="H12" i="39" s="1"/>
  <c r="C21" i="40" l="1"/>
  <c r="D21" i="40" s="1"/>
  <c r="H21" i="40" s="1"/>
  <c r="D20" i="40"/>
  <c r="H20" i="40" s="1"/>
  <c r="C14" i="39"/>
  <c r="D13" i="39"/>
  <c r="H13" i="39" s="1"/>
  <c r="C17" i="38"/>
  <c r="D16" i="38"/>
  <c r="H16" i="38" s="1"/>
  <c r="C15" i="39" l="1"/>
  <c r="D14" i="39"/>
  <c r="H14" i="39" s="1"/>
  <c r="C18" i="38"/>
  <c r="D17" i="38"/>
  <c r="H17" i="38" s="1"/>
  <c r="C19" i="38" l="1"/>
  <c r="D18" i="38"/>
  <c r="H18" i="38" s="1"/>
  <c r="C16" i="39"/>
  <c r="D15" i="39"/>
  <c r="H15" i="39" s="1"/>
  <c r="D6" i="35" l="1"/>
  <c r="H6" i="35" s="1"/>
  <c r="C7" i="35"/>
  <c r="C17" i="39"/>
  <c r="D16" i="39"/>
  <c r="H16" i="39" s="1"/>
  <c r="D19" i="38"/>
  <c r="H19" i="38" s="1"/>
  <c r="C20" i="38"/>
  <c r="C18" i="39" l="1"/>
  <c r="D17" i="39"/>
  <c r="H17" i="39" s="1"/>
  <c r="C21" i="38"/>
  <c r="D21" i="38" s="1"/>
  <c r="H21" i="38" s="1"/>
  <c r="D20" i="38"/>
  <c r="H20" i="38" s="1"/>
  <c r="D7" i="35"/>
  <c r="H7" i="35" s="1"/>
  <c r="C8" i="35"/>
  <c r="E6" i="35"/>
  <c r="E7" i="35" s="1"/>
  <c r="E8" i="35" s="1"/>
  <c r="E9" i="35" s="1"/>
  <c r="E10" i="35" s="1"/>
  <c r="E11" i="35" s="1"/>
  <c r="E12" i="35" s="1"/>
  <c r="E13" i="35" s="1"/>
  <c r="E14" i="35" s="1"/>
  <c r="E15" i="35" s="1"/>
  <c r="E16" i="35" s="1"/>
  <c r="E17" i="35" s="1"/>
  <c r="E18" i="35" s="1"/>
  <c r="E19" i="35" s="1"/>
  <c r="E20" i="35" s="1"/>
  <c r="E21" i="35" s="1"/>
  <c r="I21" i="35"/>
  <c r="I21" i="39"/>
  <c r="C7" i="34" l="1"/>
  <c r="D6" i="34"/>
  <c r="D18" i="39"/>
  <c r="H18" i="39" s="1"/>
  <c r="C19" i="39"/>
  <c r="C9" i="35"/>
  <c r="D8" i="35"/>
  <c r="H8" i="35" s="1"/>
  <c r="D9" i="35" l="1"/>
  <c r="H9" i="35" s="1"/>
  <c r="C10" i="35"/>
  <c r="C7" i="32"/>
  <c r="D6" i="32"/>
  <c r="H6" i="34"/>
  <c r="E6" i="34"/>
  <c r="E7" i="34" s="1"/>
  <c r="E8" i="34" s="1"/>
  <c r="E9" i="34" s="1"/>
  <c r="E10" i="34" s="1"/>
  <c r="E11" i="34" s="1"/>
  <c r="E12" i="34" s="1"/>
  <c r="E13" i="34" s="1"/>
  <c r="E14" i="34" s="1"/>
  <c r="E15" i="34" s="1"/>
  <c r="E16" i="34" s="1"/>
  <c r="E17" i="34" s="1"/>
  <c r="E18" i="34" s="1"/>
  <c r="E19" i="34" s="1"/>
  <c r="E20" i="34" s="1"/>
  <c r="E21" i="34" s="1"/>
  <c r="D29" i="32"/>
  <c r="C30" i="32"/>
  <c r="D6" i="33"/>
  <c r="C7" i="33"/>
  <c r="D19" i="39"/>
  <c r="H19" i="39" s="1"/>
  <c r="C20" i="39"/>
  <c r="C8" i="34"/>
  <c r="D7" i="34"/>
  <c r="H7" i="34" s="1"/>
  <c r="C21" i="39" l="1"/>
  <c r="D21" i="39" s="1"/>
  <c r="H21" i="39" s="1"/>
  <c r="D20" i="39"/>
  <c r="H20" i="39" s="1"/>
  <c r="D30" i="32"/>
  <c r="H30" i="32" s="1"/>
  <c r="C31" i="32"/>
  <c r="E6" i="32"/>
  <c r="E7" i="32" s="1"/>
  <c r="E8" i="32" s="1"/>
  <c r="E9" i="32" s="1"/>
  <c r="E10" i="32" s="1"/>
  <c r="E11" i="32" s="1"/>
  <c r="E12" i="32" s="1"/>
  <c r="E13" i="32" s="1"/>
  <c r="E14" i="32" s="1"/>
  <c r="E15" i="32" s="1"/>
  <c r="E16" i="32" s="1"/>
  <c r="E17" i="32" s="1"/>
  <c r="E18" i="32" s="1"/>
  <c r="E19" i="32" s="1"/>
  <c r="E20" i="32" s="1"/>
  <c r="E21" i="32" s="1"/>
  <c r="H6" i="32"/>
  <c r="D7" i="33"/>
  <c r="H7" i="33" s="1"/>
  <c r="C8" i="33"/>
  <c r="D10" i="35"/>
  <c r="H10" i="35" s="1"/>
  <c r="C11" i="35"/>
  <c r="H29" i="32"/>
  <c r="E29" i="32"/>
  <c r="E30" i="32" s="1"/>
  <c r="E31" i="32" s="1"/>
  <c r="E32" i="32" s="1"/>
  <c r="E33" i="32" s="1"/>
  <c r="E34" i="32" s="1"/>
  <c r="E35" i="32" s="1"/>
  <c r="E36" i="32" s="1"/>
  <c r="E37" i="32" s="1"/>
  <c r="E38" i="32" s="1"/>
  <c r="E39" i="32" s="1"/>
  <c r="E40" i="32" s="1"/>
  <c r="E41" i="32" s="1"/>
  <c r="E42" i="32" s="1"/>
  <c r="E43" i="32" s="1"/>
  <c r="E44" i="32" s="1"/>
  <c r="D7" i="32"/>
  <c r="H7" i="32" s="1"/>
  <c r="C8" i="32"/>
  <c r="D8" i="34"/>
  <c r="H8" i="34" s="1"/>
  <c r="C9" i="34"/>
  <c r="E6" i="33"/>
  <c r="E7" i="33" s="1"/>
  <c r="E8" i="33" s="1"/>
  <c r="E9" i="33" s="1"/>
  <c r="E10" i="33" s="1"/>
  <c r="E11" i="33" s="1"/>
  <c r="E12" i="33" s="1"/>
  <c r="E13" i="33" s="1"/>
  <c r="E14" i="33" s="1"/>
  <c r="E15" i="33" s="1"/>
  <c r="E16" i="33" s="1"/>
  <c r="E17" i="33" s="1"/>
  <c r="E18" i="33" s="1"/>
  <c r="E19" i="33" s="1"/>
  <c r="E20" i="33" s="1"/>
  <c r="E21" i="33" s="1"/>
  <c r="H6" i="33"/>
  <c r="D8" i="33" l="1"/>
  <c r="H8" i="33" s="1"/>
  <c r="C9" i="33"/>
  <c r="C32" i="32"/>
  <c r="D31" i="32"/>
  <c r="H31" i="32" s="1"/>
  <c r="D9" i="34"/>
  <c r="H9" i="34" s="1"/>
  <c r="C10" i="34"/>
  <c r="D8" i="32"/>
  <c r="H8" i="32" s="1"/>
  <c r="C9" i="32"/>
  <c r="D11" i="35"/>
  <c r="H11" i="35" s="1"/>
  <c r="C12" i="35"/>
  <c r="C13" i="35" l="1"/>
  <c r="D12" i="35"/>
  <c r="H12" i="35" s="1"/>
  <c r="C11" i="34"/>
  <c r="D10" i="34"/>
  <c r="H10" i="34" s="1"/>
  <c r="C33" i="32"/>
  <c r="D32" i="32"/>
  <c r="H32" i="32" s="1"/>
  <c r="D9" i="33"/>
  <c r="H9" i="33" s="1"/>
  <c r="C10" i="33"/>
  <c r="D9" i="32"/>
  <c r="H9" i="32" s="1"/>
  <c r="C10" i="32"/>
  <c r="C11" i="33" l="1"/>
  <c r="D10" i="33"/>
  <c r="H10" i="33" s="1"/>
  <c r="C11" i="32"/>
  <c r="D10" i="32"/>
  <c r="H10" i="32" s="1"/>
  <c r="C34" i="32"/>
  <c r="D33" i="32"/>
  <c r="H33" i="32" s="1"/>
  <c r="D13" i="35"/>
  <c r="H13" i="35" s="1"/>
  <c r="C14" i="35"/>
  <c r="D11" i="34"/>
  <c r="H11" i="34" s="1"/>
  <c r="C12" i="34"/>
  <c r="D11" i="32" l="1"/>
  <c r="H11" i="32" s="1"/>
  <c r="C12" i="32"/>
  <c r="D34" i="32"/>
  <c r="H34" i="32" s="1"/>
  <c r="C35" i="32"/>
  <c r="C13" i="34"/>
  <c r="D12" i="34"/>
  <c r="H12" i="34" s="1"/>
  <c r="D14" i="35"/>
  <c r="H14" i="35" s="1"/>
  <c r="C15" i="35"/>
  <c r="D11" i="33"/>
  <c r="H11" i="33" s="1"/>
  <c r="C12" i="33"/>
  <c r="C36" i="32" l="1"/>
  <c r="D35" i="32"/>
  <c r="H35" i="32" s="1"/>
  <c r="C13" i="33"/>
  <c r="D12" i="33"/>
  <c r="H12" i="33" s="1"/>
  <c r="D12" i="32"/>
  <c r="H12" i="32" s="1"/>
  <c r="C13" i="32"/>
  <c r="D15" i="35"/>
  <c r="H15" i="35" s="1"/>
  <c r="C16" i="35"/>
  <c r="D13" i="34"/>
  <c r="H13" i="34" s="1"/>
  <c r="C14" i="34"/>
  <c r="I21" i="52" l="1"/>
  <c r="H21" i="52"/>
  <c r="C15" i="34"/>
  <c r="D14" i="34"/>
  <c r="H14" i="34" s="1"/>
  <c r="D13" i="32"/>
  <c r="H13" i="32" s="1"/>
  <c r="C14" i="32"/>
  <c r="C37" i="32"/>
  <c r="D36" i="32"/>
  <c r="H36" i="32" s="1"/>
  <c r="D16" i="35"/>
  <c r="H16" i="35" s="1"/>
  <c r="C17" i="35"/>
  <c r="D13" i="33"/>
  <c r="H13" i="33" s="1"/>
  <c r="C14" i="33"/>
  <c r="D14" i="33" l="1"/>
  <c r="H14" i="33" s="1"/>
  <c r="C15" i="33"/>
  <c r="D37" i="32"/>
  <c r="H37" i="32" s="1"/>
  <c r="C38" i="32"/>
  <c r="C16" i="34"/>
  <c r="D15" i="34"/>
  <c r="H15" i="34" s="1"/>
  <c r="D17" i="35"/>
  <c r="H17" i="35" s="1"/>
  <c r="C18" i="35"/>
  <c r="C15" i="32"/>
  <c r="D14" i="32"/>
  <c r="H14" i="32" s="1"/>
  <c r="D15" i="32" l="1"/>
  <c r="H15" i="32" s="1"/>
  <c r="C16" i="32"/>
  <c r="D18" i="35"/>
  <c r="H18" i="35" s="1"/>
  <c r="C19" i="35"/>
  <c r="C39" i="32"/>
  <c r="D38" i="32"/>
  <c r="H38" i="32" s="1"/>
  <c r="D15" i="33"/>
  <c r="H15" i="33" s="1"/>
  <c r="C16" i="33"/>
  <c r="I21" i="53"/>
  <c r="H21" i="53"/>
  <c r="D16" i="34"/>
  <c r="H16" i="34" s="1"/>
  <c r="C17" i="34"/>
  <c r="D17" i="34" l="1"/>
  <c r="H17" i="34" s="1"/>
  <c r="C18" i="34"/>
  <c r="D16" i="33"/>
  <c r="H16" i="33" s="1"/>
  <c r="C17" i="33"/>
  <c r="C20" i="35"/>
  <c r="D19" i="35"/>
  <c r="H19" i="35" s="1"/>
  <c r="D16" i="32"/>
  <c r="H16" i="32" s="1"/>
  <c r="C17" i="32"/>
  <c r="D39" i="32"/>
  <c r="H39" i="32" s="1"/>
  <c r="C40" i="32"/>
  <c r="C41" i="32" l="1"/>
  <c r="D40" i="32"/>
  <c r="H40" i="32" s="1"/>
  <c r="C19" i="34"/>
  <c r="D18" i="34"/>
  <c r="H18" i="34" s="1"/>
  <c r="C21" i="35"/>
  <c r="D21" i="35" s="1"/>
  <c r="H21" i="35" s="1"/>
  <c r="D20" i="35"/>
  <c r="H20" i="35" s="1"/>
  <c r="C18" i="32"/>
  <c r="D17" i="32"/>
  <c r="H17" i="32" s="1"/>
  <c r="C18" i="33"/>
  <c r="D17" i="33"/>
  <c r="H17" i="33" s="1"/>
  <c r="I21" i="54"/>
  <c r="H21" i="54"/>
  <c r="C20" i="34" l="1"/>
  <c r="D19" i="34"/>
  <c r="H19" i="34" s="1"/>
  <c r="D18" i="32"/>
  <c r="H18" i="32" s="1"/>
  <c r="C19" i="32"/>
  <c r="D18" i="33"/>
  <c r="H18" i="33" s="1"/>
  <c r="C19" i="33"/>
  <c r="D41" i="32"/>
  <c r="H41" i="32" s="1"/>
  <c r="C42" i="32"/>
  <c r="D19" i="33" l="1"/>
  <c r="H19" i="33" s="1"/>
  <c r="C20" i="33"/>
  <c r="D42" i="32"/>
  <c r="H42" i="32" s="1"/>
  <c r="C43" i="32"/>
  <c r="D19" i="32"/>
  <c r="H19" i="32" s="1"/>
  <c r="C20" i="32"/>
  <c r="D20" i="34"/>
  <c r="H20" i="34" s="1"/>
  <c r="C21" i="34"/>
  <c r="D21" i="34" s="1"/>
  <c r="C21" i="32" l="1"/>
  <c r="D21" i="32" s="1"/>
  <c r="D20" i="32"/>
  <c r="H20" i="32" s="1"/>
  <c r="C21" i="33"/>
  <c r="D21" i="33" s="1"/>
  <c r="D20" i="33"/>
  <c r="H20" i="33" s="1"/>
  <c r="D43" i="32"/>
  <c r="H43" i="32" s="1"/>
  <c r="C44" i="32"/>
  <c r="D44" i="32" s="1"/>
  <c r="H21" i="50" l="1"/>
  <c r="M21" i="50" s="1"/>
  <c r="R21" i="50" s="1"/>
  <c r="H44" i="50" l="1"/>
  <c r="Q20" i="71" l="1"/>
  <c r="Q21" i="71" s="1"/>
  <c r="I21" i="71" l="1"/>
  <c r="H21" i="71"/>
  <c r="M21" i="71" s="1"/>
  <c r="R21" i="71" s="1"/>
  <c r="E7" i="71" l="1"/>
  <c r="E8" i="71" s="1"/>
  <c r="E9" i="71" s="1"/>
  <c r="E10" i="71" s="1"/>
  <c r="E11" i="71" s="1"/>
  <c r="E12" i="71" s="1"/>
  <c r="E13" i="71" s="1"/>
  <c r="E14" i="71" s="1"/>
  <c r="E15" i="71" s="1"/>
  <c r="E16" i="71" s="1"/>
  <c r="E17" i="71" s="1"/>
  <c r="E18" i="71" s="1"/>
  <c r="E19" i="71" s="1"/>
  <c r="E20" i="71" s="1"/>
  <c r="E21" i="71" s="1"/>
  <c r="I21" i="70" l="1"/>
  <c r="H21" i="70"/>
  <c r="E7" i="70"/>
  <c r="E8" i="70" s="1"/>
  <c r="E9" i="70" s="1"/>
  <c r="E10" i="70" s="1"/>
  <c r="E11" i="70" s="1"/>
  <c r="E12" i="70" s="1"/>
  <c r="E13" i="70" s="1"/>
  <c r="E14" i="70" s="1"/>
  <c r="E15" i="70" s="1"/>
  <c r="E16" i="70" s="1"/>
  <c r="E17" i="70" s="1"/>
  <c r="E18" i="70" s="1"/>
  <c r="E19" i="70" s="1"/>
  <c r="E20" i="70" s="1"/>
  <c r="E21" i="70" s="1"/>
  <c r="G44" i="31" l="1"/>
  <c r="I21" i="31"/>
  <c r="H21" i="31"/>
  <c r="H68" i="31" l="1"/>
  <c r="H44" i="31"/>
  <c r="M44" i="31" s="1"/>
  <c r="R44" i="31" s="1"/>
  <c r="I21" i="32" l="1"/>
  <c r="H21" i="32"/>
  <c r="H44" i="32" l="1"/>
  <c r="D6" i="65" l="1"/>
  <c r="C7" i="65"/>
  <c r="H6" i="65" l="1"/>
  <c r="E7" i="65"/>
  <c r="E8" i="65" s="1"/>
  <c r="E9" i="65" s="1"/>
  <c r="E10" i="65" s="1"/>
  <c r="E11" i="65" s="1"/>
  <c r="E12" i="65" s="1"/>
  <c r="E13" i="65" s="1"/>
  <c r="E14" i="65" s="1"/>
  <c r="E15" i="65" s="1"/>
  <c r="E16" i="65" s="1"/>
  <c r="E17" i="65" s="1"/>
  <c r="E18" i="65" s="1"/>
  <c r="E19" i="65" s="1"/>
  <c r="E20" i="65" s="1"/>
  <c r="E21" i="65" s="1"/>
  <c r="D7" i="65"/>
  <c r="H7" i="65" s="1"/>
  <c r="C8" i="65"/>
  <c r="D8" i="65" l="1"/>
  <c r="H8" i="65" s="1"/>
  <c r="C9" i="65"/>
  <c r="D9" i="65" l="1"/>
  <c r="H9" i="65" s="1"/>
  <c r="C10" i="65"/>
  <c r="D10" i="65" l="1"/>
  <c r="H10" i="65" s="1"/>
  <c r="C11" i="65"/>
  <c r="C7" i="79"/>
  <c r="D6" i="79"/>
  <c r="H6" i="79" l="1"/>
  <c r="E6" i="79"/>
  <c r="E7" i="79" s="1"/>
  <c r="E8" i="79" s="1"/>
  <c r="E9" i="79" s="1"/>
  <c r="E10" i="79" s="1"/>
  <c r="E11" i="79" s="1"/>
  <c r="E12" i="79" s="1"/>
  <c r="E13" i="79" s="1"/>
  <c r="E14" i="79" s="1"/>
  <c r="E15" i="79" s="1"/>
  <c r="E16" i="79" s="1"/>
  <c r="E17" i="79" s="1"/>
  <c r="E18" i="79" s="1"/>
  <c r="E19" i="79" s="1"/>
  <c r="E20" i="79" s="1"/>
  <c r="E21" i="79" s="1"/>
  <c r="C12" i="65"/>
  <c r="D11" i="65"/>
  <c r="H11" i="65" s="1"/>
  <c r="C8" i="79"/>
  <c r="D7" i="79"/>
  <c r="H7" i="79" s="1"/>
  <c r="D8" i="79" l="1"/>
  <c r="H8" i="79" s="1"/>
  <c r="C9" i="79"/>
  <c r="C13" i="65"/>
  <c r="D12" i="65"/>
  <c r="H12" i="65" s="1"/>
  <c r="D9" i="79" l="1"/>
  <c r="H9" i="79" s="1"/>
  <c r="C10" i="79"/>
  <c r="D13" i="65"/>
  <c r="H13" i="65" s="1"/>
  <c r="C14" i="65"/>
  <c r="D14" i="65" l="1"/>
  <c r="H14" i="65" s="1"/>
  <c r="C15" i="65"/>
  <c r="C11" i="79"/>
  <c r="D10" i="79"/>
  <c r="H10" i="79" s="1"/>
  <c r="C12" i="79" l="1"/>
  <c r="D11" i="79"/>
  <c r="H11" i="79" s="1"/>
  <c r="C16" i="65"/>
  <c r="D15" i="65"/>
  <c r="H15" i="65" s="1"/>
  <c r="I21" i="33" l="1"/>
  <c r="H21" i="33"/>
  <c r="C17" i="65"/>
  <c r="D16" i="65"/>
  <c r="H16" i="65" s="1"/>
  <c r="D12" i="79"/>
  <c r="H12" i="79" s="1"/>
  <c r="C13" i="79"/>
  <c r="C14" i="79" l="1"/>
  <c r="D13" i="79"/>
  <c r="H13" i="79" s="1"/>
  <c r="C18" i="65"/>
  <c r="D17" i="65"/>
  <c r="H17" i="65" s="1"/>
  <c r="D18" i="65" l="1"/>
  <c r="H18" i="65" s="1"/>
  <c r="C19" i="65"/>
  <c r="C15" i="79"/>
  <c r="D14" i="79"/>
  <c r="H14" i="79" s="1"/>
  <c r="D19" i="65" l="1"/>
  <c r="H19" i="65" s="1"/>
  <c r="C20" i="65"/>
  <c r="D15" i="79"/>
  <c r="H15" i="79" s="1"/>
  <c r="C16" i="79"/>
  <c r="C21" i="65" l="1"/>
  <c r="D21" i="65" s="1"/>
  <c r="H21" i="65" s="1"/>
  <c r="D20" i="65"/>
  <c r="H20" i="65" s="1"/>
  <c r="C17" i="79"/>
  <c r="D16" i="79"/>
  <c r="H16" i="79" s="1"/>
  <c r="C18" i="79" l="1"/>
  <c r="D17" i="79"/>
  <c r="H17" i="79" s="1"/>
  <c r="D18" i="79" l="1"/>
  <c r="H18" i="79" s="1"/>
  <c r="C19" i="79"/>
  <c r="C20" i="79" l="1"/>
  <c r="D19" i="79"/>
  <c r="H19" i="79" s="1"/>
  <c r="C21" i="79" l="1"/>
  <c r="D21" i="79" s="1"/>
  <c r="H21" i="79" s="1"/>
  <c r="D20" i="79"/>
  <c r="H20" i="79" s="1"/>
  <c r="I21" i="34" l="1"/>
  <c r="H21" i="34"/>
  <c r="E7" i="73" l="1"/>
  <c r="E8" i="73" s="1"/>
  <c r="E9" i="73" s="1"/>
  <c r="E10" i="73" s="1"/>
  <c r="E11" i="73" s="1"/>
  <c r="E12" i="73" s="1"/>
  <c r="E13" i="73" s="1"/>
  <c r="E14" i="73" s="1"/>
  <c r="E15" i="73" s="1"/>
  <c r="E16" i="73" s="1"/>
  <c r="E17" i="73" s="1"/>
  <c r="E18" i="73" s="1"/>
  <c r="E19" i="73" s="1"/>
  <c r="E20" i="73" s="1"/>
  <c r="E21" i="73" s="1"/>
  <c r="I21" i="73" l="1"/>
  <c r="H21" i="73"/>
  <c r="E7" i="41" l="1"/>
  <c r="E8" i="41" s="1"/>
  <c r="E9" i="41" s="1"/>
  <c r="E10" i="41" s="1"/>
  <c r="E11" i="41" s="1"/>
  <c r="E12" i="41" s="1"/>
  <c r="E13" i="41" s="1"/>
  <c r="E14" i="41" s="1"/>
  <c r="E15" i="41" s="1"/>
  <c r="E16" i="41" s="1"/>
  <c r="E17" i="41" s="1"/>
  <c r="E18" i="41" s="1"/>
  <c r="E19" i="41" s="1"/>
  <c r="E20" i="41" s="1"/>
  <c r="E21" i="41" s="1"/>
  <c r="I21" i="41" l="1"/>
  <c r="H21" i="41"/>
  <c r="Q29" i="29" l="1"/>
  <c r="Q28" i="29" l="1"/>
  <c r="Q25" i="29"/>
  <c r="Q30" i="29" l="1"/>
  <c r="Q24" i="29" l="1"/>
  <c r="Q32" i="29" l="1"/>
  <c r="Q33" i="29" l="1"/>
  <c r="Q31" i="29"/>
  <c r="Q26" i="29" l="1"/>
  <c r="Q34" i="29" l="1"/>
  <c r="Q27" i="29" l="1"/>
  <c r="Q35" i="29" l="1"/>
  <c r="Q19" i="29" l="1"/>
  <c r="Q20" i="29" l="1"/>
  <c r="Q36" i="29" l="1"/>
  <c r="Q21" i="29" l="1"/>
  <c r="Q5" i="29" l="1"/>
  <c r="Q17" i="29" l="1"/>
  <c r="Q18" i="29" l="1"/>
  <c r="Q13" i="29" l="1"/>
  <c r="Q11" i="29" l="1"/>
  <c r="Q10" i="29" l="1"/>
  <c r="Q12" i="29"/>
  <c r="Q14" i="29" l="1"/>
  <c r="Q15" i="29" l="1"/>
  <c r="Q16" i="29" l="1"/>
  <c r="Q6" i="29" l="1"/>
  <c r="Q7" i="29" l="1"/>
  <c r="Q8" i="29" l="1"/>
  <c r="Q9" i="29" l="1"/>
  <c r="Q22" i="29" l="1"/>
  <c r="Q23" i="29" l="1"/>
  <c r="Q38" i="29" s="1"/>
  <c r="R39" i="29" l="1"/>
  <c r="R40" i="29" s="1"/>
  <c r="P6" i="29" l="1"/>
  <c r="P7" i="29"/>
  <c r="P8" i="29"/>
  <c r="P9" i="29"/>
  <c r="P5" i="29"/>
  <c r="P29" i="29" l="1"/>
  <c r="P28" i="29" l="1"/>
  <c r="P25" i="29"/>
  <c r="P30" i="29" l="1"/>
  <c r="P24" i="29" l="1"/>
  <c r="P32" i="29" l="1"/>
  <c r="P33" i="29" l="1"/>
  <c r="P31" i="29"/>
  <c r="P26" i="29" l="1"/>
  <c r="P34" i="29" l="1"/>
  <c r="P27" i="29" l="1"/>
  <c r="P35" i="29" l="1"/>
  <c r="P19" i="29" l="1"/>
  <c r="P20" i="29" l="1"/>
  <c r="P36" i="29" l="1"/>
  <c r="P21" i="29" l="1"/>
  <c r="P17" i="29" l="1"/>
  <c r="P18" i="29" l="1"/>
  <c r="P13" i="29" l="1"/>
  <c r="P11" i="29" l="1"/>
  <c r="P10" i="29" l="1"/>
  <c r="P12" i="29"/>
  <c r="P14" i="29" l="1"/>
  <c r="P15" i="29" l="1"/>
  <c r="P16" i="29" l="1"/>
  <c r="P22" i="29" l="1"/>
  <c r="P23" i="29" l="1"/>
  <c r="P38" i="29" s="1"/>
  <c r="Q39" i="29" l="1"/>
  <c r="Q40" i="29" s="1"/>
  <c r="O29" i="29" l="1"/>
  <c r="O28" i="29" l="1"/>
  <c r="O25" i="29"/>
  <c r="O30" i="29" l="1"/>
  <c r="O24" i="29" l="1"/>
  <c r="O32" i="29" l="1"/>
  <c r="O33" i="29" l="1"/>
  <c r="O31" i="29"/>
  <c r="O26" i="29" l="1"/>
  <c r="O34" i="29" l="1"/>
  <c r="O27" i="29" l="1"/>
  <c r="O35" i="29" l="1"/>
  <c r="O19" i="29" l="1"/>
  <c r="O20" i="29" l="1"/>
  <c r="O36" i="29" l="1"/>
  <c r="O21" i="29" l="1"/>
  <c r="O5" i="29" l="1"/>
  <c r="O17" i="29" l="1"/>
  <c r="O18" i="29" l="1"/>
  <c r="O13" i="29" l="1"/>
  <c r="O11" i="29" l="1"/>
  <c r="O10" i="29" l="1"/>
  <c r="O12" i="29"/>
  <c r="O14" i="29" l="1"/>
  <c r="O15" i="29" l="1"/>
  <c r="O16" i="29" l="1"/>
  <c r="O6" i="29" l="1"/>
  <c r="O7" i="29" l="1"/>
  <c r="O8" i="29" l="1"/>
  <c r="O9" i="29" l="1"/>
  <c r="O22" i="29" l="1"/>
  <c r="O23" i="29" l="1"/>
  <c r="O38" i="29" s="1"/>
  <c r="P39" i="29" l="1"/>
  <c r="P40" i="29" s="1"/>
  <c r="N6" i="29" l="1"/>
  <c r="N7" i="29"/>
  <c r="N8" i="29"/>
  <c r="N9" i="29"/>
  <c r="N10" i="29"/>
  <c r="N11" i="29"/>
  <c r="N12" i="29"/>
  <c r="N13" i="29"/>
  <c r="N14" i="29"/>
  <c r="N15" i="29"/>
  <c r="N16" i="29"/>
  <c r="N17" i="29"/>
  <c r="N18" i="29"/>
  <c r="N19" i="29"/>
  <c r="N20" i="29"/>
  <c r="N21" i="29"/>
  <c r="N22" i="29"/>
  <c r="N23" i="29"/>
  <c r="N24" i="29"/>
  <c r="N25" i="29"/>
  <c r="N26" i="29"/>
  <c r="N27" i="29"/>
  <c r="N28" i="29"/>
  <c r="N29" i="29"/>
  <c r="N30" i="29"/>
  <c r="N31" i="29"/>
  <c r="N32" i="29"/>
  <c r="N33" i="29"/>
  <c r="N34" i="29"/>
  <c r="N35" i="29"/>
  <c r="N36" i="29"/>
  <c r="N5" i="29"/>
  <c r="N38" i="29" l="1"/>
  <c r="O39" i="29" s="1"/>
  <c r="O40" i="29" s="1"/>
  <c r="M6" i="29"/>
  <c r="M7" i="29"/>
  <c r="M8" i="29"/>
  <c r="M9" i="29"/>
  <c r="M10" i="29"/>
  <c r="M11" i="29"/>
  <c r="M12" i="29"/>
  <c r="M13" i="29"/>
  <c r="M14" i="29"/>
  <c r="M15" i="29"/>
  <c r="M16" i="29"/>
  <c r="M17" i="29"/>
  <c r="M18" i="29"/>
  <c r="M19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33" i="29"/>
  <c r="M34" i="29"/>
  <c r="M35" i="29"/>
  <c r="M36" i="29"/>
  <c r="M5" i="29"/>
  <c r="M38" i="29" l="1"/>
  <c r="L6" i="29"/>
  <c r="L7" i="29"/>
  <c r="L8" i="29"/>
  <c r="L9" i="29"/>
  <c r="L10" i="29"/>
  <c r="L11" i="29"/>
  <c r="L12" i="29"/>
  <c r="L13" i="29"/>
  <c r="L14" i="29"/>
  <c r="L15" i="29"/>
  <c r="L16" i="29"/>
  <c r="L17" i="29"/>
  <c r="L18" i="29"/>
  <c r="L19" i="29"/>
  <c r="L20" i="29"/>
  <c r="L21" i="29"/>
  <c r="L22" i="29"/>
  <c r="L23" i="29"/>
  <c r="L24" i="29"/>
  <c r="L25" i="29"/>
  <c r="L26" i="29"/>
  <c r="L27" i="29"/>
  <c r="L28" i="29"/>
  <c r="L29" i="29"/>
  <c r="L30" i="29"/>
  <c r="L31" i="29"/>
  <c r="L32" i="29"/>
  <c r="L33" i="29"/>
  <c r="L34" i="29"/>
  <c r="L35" i="29"/>
  <c r="L36" i="29"/>
  <c r="L5" i="29"/>
  <c r="L38" i="29" l="1"/>
  <c r="M39" i="29"/>
  <c r="M40" i="29" s="1"/>
  <c r="N39" i="29"/>
  <c r="N40" i="29" s="1"/>
  <c r="K18" i="29"/>
  <c r="K19" i="29"/>
  <c r="K20" i="29"/>
  <c r="K21" i="29"/>
  <c r="K22" i="29"/>
  <c r="K23" i="29"/>
  <c r="K24" i="29"/>
  <c r="K25" i="29"/>
  <c r="K26" i="29"/>
  <c r="K27" i="29"/>
  <c r="K28" i="29"/>
  <c r="K29" i="29"/>
  <c r="K30" i="29"/>
  <c r="K31" i="29"/>
  <c r="K32" i="29"/>
  <c r="K33" i="29"/>
  <c r="K34" i="29"/>
  <c r="K35" i="29"/>
  <c r="K36" i="29"/>
  <c r="K5" i="29" l="1"/>
  <c r="K17" i="29" l="1"/>
  <c r="K13" i="29" l="1"/>
  <c r="K11" i="29" l="1"/>
  <c r="K12" i="29" l="1"/>
  <c r="K10" i="29" l="1"/>
  <c r="K14" i="29" l="1"/>
  <c r="K15" i="29" l="1"/>
  <c r="K16" i="29" l="1"/>
  <c r="K6" i="29" l="1"/>
  <c r="K7" i="29" l="1"/>
  <c r="K8" i="29" l="1"/>
  <c r="K9" i="29" l="1"/>
  <c r="K38" i="29" s="1"/>
  <c r="L39" i="29" l="1"/>
  <c r="L40" i="29" s="1"/>
  <c r="J29" i="29" l="1"/>
  <c r="J28" i="29" l="1"/>
  <c r="J25" i="29"/>
  <c r="J30" i="29" l="1"/>
  <c r="J24" i="29" l="1"/>
  <c r="J32" i="29" l="1"/>
  <c r="J33" i="29" l="1"/>
  <c r="J31" i="29"/>
  <c r="J26" i="29" l="1"/>
  <c r="J34" i="29" l="1"/>
  <c r="J27" i="29" l="1"/>
  <c r="J35" i="29" l="1"/>
  <c r="J19" i="29" l="1"/>
  <c r="J20" i="29" l="1"/>
  <c r="J36" i="29" l="1"/>
  <c r="J21" i="29" l="1"/>
  <c r="J5" i="29" l="1"/>
  <c r="J17" i="29" l="1"/>
  <c r="J18" i="29" l="1"/>
  <c r="J13" i="29" l="1"/>
  <c r="J11" i="29" l="1"/>
  <c r="J10" i="29" l="1"/>
  <c r="J12" i="29"/>
  <c r="J14" i="29" l="1"/>
  <c r="J15" i="29" l="1"/>
  <c r="J16" i="29" l="1"/>
  <c r="J6" i="29" l="1"/>
  <c r="J7" i="29" l="1"/>
  <c r="J8" i="29" l="1"/>
  <c r="J9" i="29" l="1"/>
  <c r="J22" i="29" l="1"/>
  <c r="J23" i="29" l="1"/>
  <c r="J38" i="29" s="1"/>
  <c r="K39" i="29" l="1"/>
  <c r="K40" i="29" s="1"/>
  <c r="F35" i="29" l="1"/>
  <c r="F36" i="29" l="1"/>
  <c r="I6" i="29" l="1"/>
  <c r="I7" i="29"/>
  <c r="I8" i="29"/>
  <c r="I9" i="29"/>
  <c r="I10" i="29"/>
  <c r="I11" i="29"/>
  <c r="I12" i="29"/>
  <c r="I13" i="29"/>
  <c r="I14" i="29"/>
  <c r="I15" i="29"/>
  <c r="I16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I33" i="29"/>
  <c r="I34" i="29"/>
  <c r="I35" i="29"/>
  <c r="I36" i="29"/>
  <c r="I5" i="29"/>
  <c r="I38" i="29" l="1"/>
  <c r="D6" i="29"/>
  <c r="D7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D33" i="29"/>
  <c r="D34" i="29"/>
  <c r="D35" i="29"/>
  <c r="D36" i="29"/>
  <c r="D5" i="29"/>
  <c r="E6" i="29"/>
  <c r="E7" i="29"/>
  <c r="E8" i="29"/>
  <c r="E9" i="29"/>
  <c r="E10" i="29"/>
  <c r="E11" i="29"/>
  <c r="E12" i="29"/>
  <c r="E13" i="29"/>
  <c r="E14" i="29"/>
  <c r="E15" i="29"/>
  <c r="E16" i="29"/>
  <c r="E17" i="29"/>
  <c r="E18" i="29"/>
  <c r="E19" i="29"/>
  <c r="E20" i="29"/>
  <c r="E21" i="29"/>
  <c r="E22" i="29"/>
  <c r="E23" i="29"/>
  <c r="E24" i="29"/>
  <c r="E25" i="29"/>
  <c r="E26" i="29"/>
  <c r="E27" i="29"/>
  <c r="E28" i="29"/>
  <c r="E29" i="29"/>
  <c r="E30" i="29"/>
  <c r="E31" i="29"/>
  <c r="E32" i="29"/>
  <c r="E33" i="29"/>
  <c r="E34" i="29"/>
  <c r="E35" i="29"/>
  <c r="E36" i="29"/>
  <c r="E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5" i="29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5" i="29"/>
  <c r="G38" i="29" l="1"/>
  <c r="F38" i="29"/>
  <c r="E38" i="29"/>
  <c r="D38" i="29"/>
  <c r="H38" i="29"/>
  <c r="H39" i="29" s="1"/>
  <c r="H40" i="29" s="1"/>
  <c r="I39" i="29"/>
  <c r="I40" i="29" s="1"/>
  <c r="J39" i="29"/>
  <c r="J40" i="29" s="1"/>
  <c r="G39" i="29" l="1"/>
  <c r="G40" i="29" s="1"/>
  <c r="E39" i="29"/>
  <c r="E40" i="29" s="1"/>
  <c r="F39" i="29"/>
  <c r="F40" i="29" s="1"/>
  <c r="C29" i="29" l="1"/>
  <c r="C28" i="29" l="1"/>
  <c r="C25" i="29"/>
  <c r="C30" i="29" l="1"/>
  <c r="C24" i="29" l="1"/>
  <c r="C32" i="29" l="1"/>
  <c r="C33" i="29" l="1"/>
  <c r="C31" i="29"/>
  <c r="C26" i="29" l="1"/>
  <c r="C34" i="29" l="1"/>
  <c r="C27" i="29" l="1"/>
  <c r="C35" i="29" l="1"/>
  <c r="C19" i="29" l="1"/>
  <c r="C20" i="29" l="1"/>
  <c r="C36" i="29" l="1"/>
  <c r="C21" i="29" l="1"/>
  <c r="C5" i="29" l="1"/>
  <c r="C17" i="29" l="1"/>
  <c r="C18" i="29" l="1"/>
  <c r="C13" i="29" l="1"/>
  <c r="C11" i="29" l="1"/>
  <c r="C12" i="29" l="1"/>
  <c r="C10" i="29" l="1"/>
  <c r="C14" i="29" l="1"/>
  <c r="C15" i="29" l="1"/>
  <c r="C16" i="29" l="1"/>
  <c r="C6" i="29" l="1"/>
  <c r="C7" i="29" l="1"/>
  <c r="C8" i="29" l="1"/>
  <c r="C9" i="29" l="1"/>
  <c r="C22" i="29" l="1"/>
  <c r="C23" i="29" l="1"/>
  <c r="C38" i="29" s="1"/>
  <c r="D39" i="29" s="1"/>
  <c r="D40" i="29" s="1"/>
</calcChain>
</file>

<file path=xl/sharedStrings.xml><?xml version="1.0" encoding="utf-8"?>
<sst xmlns="http://schemas.openxmlformats.org/spreadsheetml/2006/main" count="812" uniqueCount="91">
  <si>
    <t>Año</t>
  </si>
  <si>
    <t>Total Capacidad</t>
  </si>
  <si>
    <t>Balance Sin Proy. l/s</t>
  </si>
  <si>
    <t>Q l/s</t>
  </si>
  <si>
    <t>Veq m/s</t>
  </si>
  <si>
    <t>Deq mm</t>
  </si>
  <si>
    <t>Año 0</t>
  </si>
  <si>
    <t>L=</t>
  </si>
  <si>
    <t>(m)</t>
  </si>
  <si>
    <t>Colector Ecuador I</t>
  </si>
  <si>
    <t>Colector Ecuador II</t>
  </si>
  <si>
    <t>Colector Bueras Simpson</t>
  </si>
  <si>
    <t>Colector Simpson</t>
  </si>
  <si>
    <t>Déficit sin proyecto (l/s)</t>
  </si>
  <si>
    <t>Obra proyectada</t>
  </si>
  <si>
    <t>Capacidad (l/s)</t>
  </si>
  <si>
    <t>D nominal (mm)</t>
  </si>
  <si>
    <t>Longitud (m)</t>
  </si>
  <si>
    <t>V max (m/s)</t>
  </si>
  <si>
    <t>Balance con Proy. l/s</t>
  </si>
  <si>
    <t xml:space="preserve">Capacidad QMáx porteo (l/s) </t>
  </si>
  <si>
    <t>Demanda Qmáx  l/s</t>
  </si>
  <si>
    <t>Colector Guacamayo</t>
  </si>
  <si>
    <t>Colector Bosque Sur</t>
  </si>
  <si>
    <t>RESUMEN</t>
  </si>
  <si>
    <t>CAPACIDAD DE PORTEO</t>
  </si>
  <si>
    <t>L total</t>
  </si>
  <si>
    <t>L no cumple</t>
  </si>
  <si>
    <t>Total</t>
  </si>
  <si>
    <t>Colector Balmaceda</t>
  </si>
  <si>
    <t>Colector El Romance</t>
  </si>
  <si>
    <t>Colector Pedro Aguirre Cerda Norte</t>
  </si>
  <si>
    <t>Colector Pedro Aguirre Cerda I</t>
  </si>
  <si>
    <t>Colector España</t>
  </si>
  <si>
    <t>Colector Miraflores</t>
  </si>
  <si>
    <t>Colector CUT</t>
  </si>
  <si>
    <t>Colector San Francisco</t>
  </si>
  <si>
    <t>Colector Francia I</t>
  </si>
  <si>
    <t>Colector Francia II</t>
  </si>
  <si>
    <t>Colector San Pablo</t>
  </si>
  <si>
    <t>Colector San Luis III</t>
  </si>
  <si>
    <t>Colector Krahmer I</t>
  </si>
  <si>
    <t>Colector Baquedano</t>
  </si>
  <si>
    <t>Colector Pedro Aguirre Cerda II</t>
  </si>
  <si>
    <t>Colector Pedro Aguirre Cerda III</t>
  </si>
  <si>
    <t>Colector Pedro Aguirre Cerda IV</t>
  </si>
  <si>
    <t>Colector Montt - Baquedano</t>
  </si>
  <si>
    <t>Colector Santa María</t>
  </si>
  <si>
    <t>Colector Escobar Phillipi I</t>
  </si>
  <si>
    <t>Colector Escobar Phillipi II</t>
  </si>
  <si>
    <t>Colector Domeyko</t>
  </si>
  <si>
    <t>Colector Los Pelues II</t>
  </si>
  <si>
    <t>Colector Janequeo I</t>
  </si>
  <si>
    <t>Colector Janequeo II</t>
  </si>
  <si>
    <t>Colector Janequeo IV</t>
  </si>
  <si>
    <t>Colector Janequeo III</t>
  </si>
  <si>
    <t>Colector San Luis II</t>
  </si>
  <si>
    <t>Colector Krahmer - San Pedro</t>
  </si>
  <si>
    <t>Colector General Lagos I</t>
  </si>
  <si>
    <t>Colector General Lagos II</t>
  </si>
  <si>
    <t>Colector General Lagos IV</t>
  </si>
  <si>
    <t>Colector General Lagos III</t>
  </si>
  <si>
    <t>Colector General Lagos III. (Balance con proyecto)</t>
  </si>
  <si>
    <t>Colector San Miguel. 1er tramo.</t>
  </si>
  <si>
    <t>Colector Circunvalacion Sur</t>
  </si>
  <si>
    <t xml:space="preserve">L = </t>
  </si>
  <si>
    <t>en BI</t>
  </si>
  <si>
    <t>Colector Los Avellanos.</t>
  </si>
  <si>
    <t>Colector San Luis I.</t>
  </si>
  <si>
    <t>Colector Krahmer II.</t>
  </si>
  <si>
    <t>CONDUCCION</t>
  </si>
  <si>
    <t>Tramo 1</t>
  </si>
  <si>
    <t>Tramo 2</t>
  </si>
  <si>
    <t>Tramo 3</t>
  </si>
  <si>
    <t>Colector Balmaceda. Tramo 2. (Balance con proyecto)</t>
  </si>
  <si>
    <t>Colector Bombero Solis.</t>
  </si>
  <si>
    <t>Colector Montt-Baquedano. Tramo 2. (Balance con proyecto)</t>
  </si>
  <si>
    <t>Colector Baquedano. Tramo 1. (Balance con proyecto)</t>
  </si>
  <si>
    <t>Colector Los Pelues I</t>
  </si>
  <si>
    <t>Colector General Lagos V</t>
  </si>
  <si>
    <t>Colector General Lagos V. (Balance con proyecto)</t>
  </si>
  <si>
    <t>Colector Rubén Darío</t>
  </si>
  <si>
    <t>ENTRE CÁMARA 3273 y CÁMARA 1106</t>
  </si>
  <si>
    <t>ENTRE CÁMARA 1106 y CÁMARA 10849</t>
  </si>
  <si>
    <t>Colector Krahmer I. (Balance con proyecto)</t>
  </si>
  <si>
    <t>ENTRE CÁMARA 10849 y CÁMARA 10852</t>
  </si>
  <si>
    <t>ENTRE CÁMARA 10852 y CÁMARA 4164</t>
  </si>
  <si>
    <t>ENTRE CÁMARA 4164 y CÁMARA 2662</t>
  </si>
  <si>
    <t>Colector Krahmer II. (Balance con proyecto)</t>
  </si>
  <si>
    <t>NBI=</t>
  </si>
  <si>
    <t>IMPULSION DE PEAS BUERAS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</si>
</sst>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0.0"/>
    <numFmt numFmtId="166" formatCode="0.0%"/>
    <numFmt numFmtId="167" formatCode="_-[$€]\ * #,##0.00_-;\-[$€]\ * #,##0.00_-;_-[$€]\ * &quot;-&quot;??_-;_-@_-"/>
    <numFmt numFmtId="168" formatCode="#,#00"/>
    <numFmt numFmtId="169" formatCode="#.##000"/>
    <numFmt numFmtId="170" formatCode="\$#,#00"/>
    <numFmt numFmtId="171" formatCode="_-* #,##0_-;\-* #,##0_-;_-* &quot;-&quot;??_-;_-@_-"/>
    <numFmt numFmtId="172" formatCode="#,##0.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b/>
      <u/>
      <sz val="9"/>
      <name val="Arial Narrow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9"/>
      <color indexed="10"/>
      <name val="Arial Narrow"/>
      <family val="2"/>
    </font>
    <font>
      <b/>
      <sz val="9"/>
      <color rgb="FF0070C0"/>
      <name val="Arial Narrow"/>
      <family val="2"/>
    </font>
    <font>
      <b/>
      <sz val="9"/>
      <color rgb="FFFF0000"/>
      <name val="Arial Narrow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5">
    <xf numFmtId="0" fontId="0" fillId="0" borderId="0"/>
    <xf numFmtId="9" fontId="5" fillId="0" borderId="0" applyFont="0" applyFill="0" applyBorder="0" applyAlignment="0" applyProtection="0"/>
    <xf numFmtId="0" fontId="5" fillId="0" borderId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37" borderId="0" applyNumberFormat="0" applyBorder="0" applyAlignment="0" applyProtection="0"/>
    <xf numFmtId="0" fontId="22" fillId="40" borderId="0" applyNumberFormat="0" applyBorder="0" applyAlignment="0" applyProtection="0"/>
    <xf numFmtId="0" fontId="22" fillId="43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1" fillId="12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50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51" borderId="0" applyNumberFormat="0" applyBorder="0" applyAlignment="0" applyProtection="0"/>
    <xf numFmtId="0" fontId="24" fillId="35" borderId="0" applyNumberFormat="0" applyBorder="0" applyAlignment="0" applyProtection="0"/>
    <xf numFmtId="0" fontId="10" fillId="2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6" fillId="52" borderId="17" applyNumberFormat="0" applyAlignment="0" applyProtection="0"/>
    <xf numFmtId="0" fontId="15" fillId="6" borderId="11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26" fillId="52" borderId="17" applyNumberFormat="0" applyAlignment="0" applyProtection="0"/>
    <xf numFmtId="0" fontId="17" fillId="7" borderId="14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27" fillId="53" borderId="18" applyNumberFormat="0" applyAlignment="0" applyProtection="0"/>
    <xf numFmtId="0" fontId="16" fillId="0" borderId="13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7" fillId="53" borderId="18" applyNumberFormat="0" applyAlignment="0" applyProtection="0"/>
    <xf numFmtId="0" fontId="29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29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13" fillId="5" borderId="11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0" fontId="32" fillId="39" borderId="17" applyNumberFormat="0" applyAlignment="0" applyProtection="0"/>
    <xf numFmtId="167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4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4" fillId="0" borderId="0">
      <protection locked="0"/>
    </xf>
    <xf numFmtId="168" fontId="29" fillId="0" borderId="0">
      <protection locked="0"/>
    </xf>
    <xf numFmtId="169" fontId="29" fillId="0" borderId="0">
      <protection locked="0"/>
    </xf>
    <xf numFmtId="0" fontId="25" fillId="36" borderId="0" applyNumberFormat="0" applyBorder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1" fillId="3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32" fillId="39" borderId="17" applyNumberFormat="0" applyAlignment="0" applyProtection="0"/>
    <xf numFmtId="0" fontId="28" fillId="0" borderId="19" applyNumberFormat="0" applyFill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0" fontId="29" fillId="0" borderId="0">
      <protection locked="0"/>
    </xf>
    <xf numFmtId="0" fontId="12" fillId="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8" borderId="15" applyNumberFormat="0" applyFont="0" applyAlignment="0" applyProtection="0"/>
    <xf numFmtId="0" fontId="1" fillId="8" borderId="15" applyNumberFormat="0" applyFont="0" applyAlignment="0" applyProtection="0"/>
    <xf numFmtId="0" fontId="5" fillId="55" borderId="23" applyNumberFormat="0" applyFont="0" applyAlignment="0" applyProtection="0"/>
    <xf numFmtId="0" fontId="5" fillId="55" borderId="23" applyNumberFormat="0" applyFont="0" applyAlignment="0" applyProtection="0"/>
    <xf numFmtId="0" fontId="1" fillId="8" borderId="15" applyNumberFormat="0" applyFont="0" applyAlignment="0" applyProtection="0"/>
    <xf numFmtId="0" fontId="1" fillId="8" borderId="15" applyNumberFormat="0" applyFont="0" applyAlignment="0" applyProtection="0"/>
    <xf numFmtId="0" fontId="5" fillId="55" borderId="23" applyNumberFormat="0" applyFont="0" applyAlignment="0" applyProtection="0"/>
    <xf numFmtId="0" fontId="5" fillId="55" borderId="23" applyNumberFormat="0" applyFont="0" applyAlignment="0" applyProtection="0"/>
    <xf numFmtId="0" fontId="22" fillId="55" borderId="23" applyNumberFormat="0" applyFont="0" applyAlignment="0" applyProtection="0"/>
    <xf numFmtId="0" fontId="39" fillId="52" borderId="24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6" borderId="12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39" fillId="52" borderId="24" applyNumberFormat="0" applyAlignment="0" applyProtection="0"/>
    <xf numFmtId="0" fontId="1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8" fillId="0" borderId="9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9" fillId="0" borderId="10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2" fillId="0" borderId="25" applyNumberFormat="0" applyFill="0" applyAlignment="0" applyProtection="0"/>
    <xf numFmtId="0" fontId="40" fillId="0" borderId="0" applyNumberFormat="0" applyFill="0" applyBorder="0" applyAlignment="0" applyProtection="0"/>
    <xf numFmtId="164" fontId="43" fillId="0" borderId="0" applyFont="0" applyFill="0" applyBorder="0" applyAlignment="0" applyProtection="0"/>
  </cellStyleXfs>
  <cellXfs count="50">
    <xf numFmtId="0" fontId="0" fillId="0" borderId="0" xfId="0"/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center"/>
    </xf>
    <xf numFmtId="0" fontId="3" fillId="0" borderId="0" xfId="0" applyFont="1"/>
    <xf numFmtId="3" fontId="2" fillId="0" borderId="0" xfId="0" applyNumberFormat="1" applyFont="1"/>
    <xf numFmtId="3" fontId="2" fillId="0" borderId="2" xfId="0" applyNumberFormat="1" applyFont="1" applyBorder="1"/>
    <xf numFmtId="3" fontId="3" fillId="0" borderId="0" xfId="0" applyNumberFormat="1" applyFont="1"/>
    <xf numFmtId="0" fontId="2" fillId="0" borderId="0" xfId="0" applyFont="1"/>
    <xf numFmtId="166" fontId="2" fillId="0" borderId="0" xfId="1" applyNumberFormat="1" applyFont="1" applyFill="1"/>
    <xf numFmtId="2" fontId="2" fillId="0" borderId="1" xfId="0" quotePrefix="1" applyNumberFormat="1" applyFont="1" applyBorder="1" applyAlignment="1">
      <alignment horizontal="center" wrapText="1"/>
    </xf>
    <xf numFmtId="0" fontId="3" fillId="33" borderId="0" xfId="0" applyFont="1" applyFill="1"/>
    <xf numFmtId="0" fontId="3" fillId="33" borderId="0" xfId="0" applyFont="1" applyFill="1" applyAlignment="1">
      <alignment horizontal="right"/>
    </xf>
    <xf numFmtId="171" fontId="3" fillId="33" borderId="0" xfId="324" applyNumberFormat="1" applyFont="1" applyFill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2" applyFont="1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/>
    </xf>
    <xf numFmtId="3" fontId="3" fillId="0" borderId="3" xfId="2" applyNumberFormat="1" applyFont="1" applyBorder="1" applyAlignment="1">
      <alignment horizontal="center"/>
    </xf>
    <xf numFmtId="3" fontId="3" fillId="0" borderId="4" xfId="2" applyNumberFormat="1" applyFont="1" applyBorder="1" applyAlignment="1">
      <alignment horizontal="center"/>
    </xf>
    <xf numFmtId="0" fontId="2" fillId="0" borderId="5" xfId="2" applyFont="1" applyBorder="1"/>
    <xf numFmtId="3" fontId="2" fillId="0" borderId="4" xfId="2" applyNumberFormat="1" applyFont="1" applyBorder="1"/>
    <xf numFmtId="3" fontId="2" fillId="0" borderId="1" xfId="2" applyNumberFormat="1" applyFont="1" applyBorder="1"/>
    <xf numFmtId="3" fontId="2" fillId="33" borderId="1" xfId="2" applyNumberFormat="1" applyFont="1" applyFill="1" applyBorder="1"/>
    <xf numFmtId="0" fontId="2" fillId="56" borderId="0" xfId="2" applyFont="1" applyFill="1" applyAlignment="1">
      <alignment horizontal="center"/>
    </xf>
    <xf numFmtId="3" fontId="2" fillId="0" borderId="0" xfId="2" applyNumberFormat="1" applyFont="1"/>
    <xf numFmtId="0" fontId="44" fillId="0" borderId="5" xfId="2" applyFont="1" applyBorder="1"/>
    <xf numFmtId="3" fontId="44" fillId="0" borderId="1" xfId="2" applyNumberFormat="1" applyFont="1" applyBorder="1"/>
    <xf numFmtId="3" fontId="2" fillId="0" borderId="0" xfId="2" applyNumberFormat="1" applyFont="1" applyAlignment="1">
      <alignment horizontal="center"/>
    </xf>
    <xf numFmtId="2" fontId="2" fillId="0" borderId="0" xfId="0" applyNumberFormat="1" applyFont="1"/>
    <xf numFmtId="4" fontId="2" fillId="0" borderId="0" xfId="0" applyNumberFormat="1" applyFont="1"/>
    <xf numFmtId="0" fontId="45" fillId="0" borderId="1" xfId="0" applyFont="1" applyBorder="1" applyAlignment="1">
      <alignment horizontal="center" wrapText="1"/>
    </xf>
    <xf numFmtId="3" fontId="2" fillId="57" borderId="1" xfId="2" applyNumberFormat="1" applyFont="1" applyFill="1" applyBorder="1"/>
    <xf numFmtId="0" fontId="2" fillId="57" borderId="5" xfId="2" applyFont="1" applyFill="1" applyBorder="1"/>
    <xf numFmtId="172" fontId="2" fillId="0" borderId="1" xfId="0" applyNumberFormat="1" applyFont="1" applyBorder="1" applyAlignment="1">
      <alignment horizontal="center" wrapText="1"/>
    </xf>
    <xf numFmtId="165" fontId="2" fillId="33" borderId="1" xfId="0" applyNumberFormat="1" applyFont="1" applyFill="1" applyBorder="1" applyAlignment="1">
      <alignment horizontal="center" wrapText="1"/>
    </xf>
    <xf numFmtId="3" fontId="3" fillId="33" borderId="0" xfId="0" applyNumberFormat="1" applyFont="1" applyFill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0" xfId="0" applyFont="1"/>
    <xf numFmtId="0" fontId="46" fillId="0" borderId="0" xfId="0" applyFont="1"/>
  </cellXfs>
  <cellStyles count="325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Énfasis1 2" xfId="9" xr:uid="{00000000-0005-0000-0000-000006000000}"/>
    <cellStyle name="20% - Énfasis1 2 2" xfId="10" xr:uid="{00000000-0005-0000-0000-000007000000}"/>
    <cellStyle name="20% - Énfasis1 3" xfId="11" xr:uid="{00000000-0005-0000-0000-000008000000}"/>
    <cellStyle name="20% - Énfasis1 4" xfId="12" xr:uid="{00000000-0005-0000-0000-000009000000}"/>
    <cellStyle name="20% - Énfasis1 5" xfId="13" xr:uid="{00000000-0005-0000-0000-00000A000000}"/>
    <cellStyle name="20% - Énfasis1 5 2" xfId="14" xr:uid="{00000000-0005-0000-0000-00000B000000}"/>
    <cellStyle name="20% - Énfasis1 6" xfId="15" xr:uid="{00000000-0005-0000-0000-00000C000000}"/>
    <cellStyle name="20% - Énfasis1 7" xfId="16" xr:uid="{00000000-0005-0000-0000-00000D000000}"/>
    <cellStyle name="20% - Énfasis2 2" xfId="17" xr:uid="{00000000-0005-0000-0000-00000E000000}"/>
    <cellStyle name="20% - Énfasis2 2 2" xfId="18" xr:uid="{00000000-0005-0000-0000-00000F000000}"/>
    <cellStyle name="20% - Énfasis2 3" xfId="19" xr:uid="{00000000-0005-0000-0000-000010000000}"/>
    <cellStyle name="20% - Énfasis2 4" xfId="20" xr:uid="{00000000-0005-0000-0000-000011000000}"/>
    <cellStyle name="20% - Énfasis2 5" xfId="21" xr:uid="{00000000-0005-0000-0000-000012000000}"/>
    <cellStyle name="20% - Énfasis2 5 2" xfId="22" xr:uid="{00000000-0005-0000-0000-000013000000}"/>
    <cellStyle name="20% - Énfasis2 6" xfId="23" xr:uid="{00000000-0005-0000-0000-000014000000}"/>
    <cellStyle name="20% - Énfasis2 7" xfId="24" xr:uid="{00000000-0005-0000-0000-000015000000}"/>
    <cellStyle name="20% - Énfasis3 2" xfId="25" xr:uid="{00000000-0005-0000-0000-000016000000}"/>
    <cellStyle name="20% - Énfasis3 2 2" xfId="26" xr:uid="{00000000-0005-0000-0000-000017000000}"/>
    <cellStyle name="20% - Énfasis3 3" xfId="27" xr:uid="{00000000-0005-0000-0000-000018000000}"/>
    <cellStyle name="20% - Énfasis3 4" xfId="28" xr:uid="{00000000-0005-0000-0000-000019000000}"/>
    <cellStyle name="20% - Énfasis3 5" xfId="29" xr:uid="{00000000-0005-0000-0000-00001A000000}"/>
    <cellStyle name="20% - Énfasis3 5 2" xfId="30" xr:uid="{00000000-0005-0000-0000-00001B000000}"/>
    <cellStyle name="20% - Énfasis3 6" xfId="31" xr:uid="{00000000-0005-0000-0000-00001C000000}"/>
    <cellStyle name="20% - Énfasis3 7" xfId="32" xr:uid="{00000000-0005-0000-0000-00001D000000}"/>
    <cellStyle name="20% - Énfasis4 2" xfId="33" xr:uid="{00000000-0005-0000-0000-00001E000000}"/>
    <cellStyle name="20% - Énfasis4 2 2" xfId="34" xr:uid="{00000000-0005-0000-0000-00001F000000}"/>
    <cellStyle name="20% - Énfasis4 3" xfId="35" xr:uid="{00000000-0005-0000-0000-000020000000}"/>
    <cellStyle name="20% - Énfasis4 4" xfId="36" xr:uid="{00000000-0005-0000-0000-000021000000}"/>
    <cellStyle name="20% - Énfasis4 5" xfId="37" xr:uid="{00000000-0005-0000-0000-000022000000}"/>
    <cellStyle name="20% - Énfasis4 5 2" xfId="38" xr:uid="{00000000-0005-0000-0000-000023000000}"/>
    <cellStyle name="20% - Énfasis4 6" xfId="39" xr:uid="{00000000-0005-0000-0000-000024000000}"/>
    <cellStyle name="20% - Énfasis4 7" xfId="40" xr:uid="{00000000-0005-0000-0000-000025000000}"/>
    <cellStyle name="20% - Énfasis5 2" xfId="41" xr:uid="{00000000-0005-0000-0000-000026000000}"/>
    <cellStyle name="20% - Énfasis5 2 2" xfId="42" xr:uid="{00000000-0005-0000-0000-000027000000}"/>
    <cellStyle name="20% - Énfasis5 3" xfId="43" xr:uid="{00000000-0005-0000-0000-000028000000}"/>
    <cellStyle name="20% - Énfasis5 4" xfId="44" xr:uid="{00000000-0005-0000-0000-000029000000}"/>
    <cellStyle name="20% - Énfasis5 5" xfId="45" xr:uid="{00000000-0005-0000-0000-00002A000000}"/>
    <cellStyle name="20% - Énfasis5 5 2" xfId="46" xr:uid="{00000000-0005-0000-0000-00002B000000}"/>
    <cellStyle name="20% - Énfasis5 6" xfId="47" xr:uid="{00000000-0005-0000-0000-00002C000000}"/>
    <cellStyle name="20% - Énfasis5 7" xfId="48" xr:uid="{00000000-0005-0000-0000-00002D000000}"/>
    <cellStyle name="20% - Énfasis6 2" xfId="49" xr:uid="{00000000-0005-0000-0000-00002E000000}"/>
    <cellStyle name="20% - Énfasis6 2 2" xfId="50" xr:uid="{00000000-0005-0000-0000-00002F000000}"/>
    <cellStyle name="20% - Énfasis6 3" xfId="51" xr:uid="{00000000-0005-0000-0000-000030000000}"/>
    <cellStyle name="20% - Énfasis6 4" xfId="52" xr:uid="{00000000-0005-0000-0000-000031000000}"/>
    <cellStyle name="20% - Énfasis6 5" xfId="53" xr:uid="{00000000-0005-0000-0000-000032000000}"/>
    <cellStyle name="20% - Énfasis6 5 2" xfId="54" xr:uid="{00000000-0005-0000-0000-000033000000}"/>
    <cellStyle name="20% - Énfasis6 6" xfId="55" xr:uid="{00000000-0005-0000-0000-000034000000}"/>
    <cellStyle name="20% - Énfasis6 7" xfId="56" xr:uid="{00000000-0005-0000-0000-000035000000}"/>
    <cellStyle name="40% - Accent1" xfId="57" xr:uid="{00000000-0005-0000-0000-000036000000}"/>
    <cellStyle name="40% - Accent2" xfId="58" xr:uid="{00000000-0005-0000-0000-000037000000}"/>
    <cellStyle name="40% - Accent3" xfId="59" xr:uid="{00000000-0005-0000-0000-000038000000}"/>
    <cellStyle name="40% - Accent4" xfId="60" xr:uid="{00000000-0005-0000-0000-000039000000}"/>
    <cellStyle name="40% - Accent5" xfId="61" xr:uid="{00000000-0005-0000-0000-00003A000000}"/>
    <cellStyle name="40% - Accent6" xfId="62" xr:uid="{00000000-0005-0000-0000-00003B000000}"/>
    <cellStyle name="40% - Énfasis1 2" xfId="63" xr:uid="{00000000-0005-0000-0000-00003C000000}"/>
    <cellStyle name="40% - Énfasis1 2 2" xfId="64" xr:uid="{00000000-0005-0000-0000-00003D000000}"/>
    <cellStyle name="40% - Énfasis1 3" xfId="65" xr:uid="{00000000-0005-0000-0000-00003E000000}"/>
    <cellStyle name="40% - Énfasis1 4" xfId="66" xr:uid="{00000000-0005-0000-0000-00003F000000}"/>
    <cellStyle name="40% - Énfasis1 5" xfId="67" xr:uid="{00000000-0005-0000-0000-000040000000}"/>
    <cellStyle name="40% - Énfasis1 5 2" xfId="68" xr:uid="{00000000-0005-0000-0000-000041000000}"/>
    <cellStyle name="40% - Énfasis1 6" xfId="69" xr:uid="{00000000-0005-0000-0000-000042000000}"/>
    <cellStyle name="40% - Énfasis1 7" xfId="70" xr:uid="{00000000-0005-0000-0000-000043000000}"/>
    <cellStyle name="40% - Énfasis2 2" xfId="71" xr:uid="{00000000-0005-0000-0000-000044000000}"/>
    <cellStyle name="40% - Énfasis2 2 2" xfId="72" xr:uid="{00000000-0005-0000-0000-000045000000}"/>
    <cellStyle name="40% - Énfasis2 3" xfId="73" xr:uid="{00000000-0005-0000-0000-000046000000}"/>
    <cellStyle name="40% - Énfasis2 4" xfId="74" xr:uid="{00000000-0005-0000-0000-000047000000}"/>
    <cellStyle name="40% - Énfasis2 5" xfId="75" xr:uid="{00000000-0005-0000-0000-000048000000}"/>
    <cellStyle name="40% - Énfasis2 5 2" xfId="76" xr:uid="{00000000-0005-0000-0000-000049000000}"/>
    <cellStyle name="40% - Énfasis2 6" xfId="77" xr:uid="{00000000-0005-0000-0000-00004A000000}"/>
    <cellStyle name="40% - Énfasis2 7" xfId="78" xr:uid="{00000000-0005-0000-0000-00004B000000}"/>
    <cellStyle name="40% - Énfasis3 2" xfId="79" xr:uid="{00000000-0005-0000-0000-00004C000000}"/>
    <cellStyle name="40% - Énfasis3 2 2" xfId="80" xr:uid="{00000000-0005-0000-0000-00004D000000}"/>
    <cellStyle name="40% - Énfasis3 3" xfId="81" xr:uid="{00000000-0005-0000-0000-00004E000000}"/>
    <cellStyle name="40% - Énfasis3 4" xfId="82" xr:uid="{00000000-0005-0000-0000-00004F000000}"/>
    <cellStyle name="40% - Énfasis3 5" xfId="83" xr:uid="{00000000-0005-0000-0000-000050000000}"/>
    <cellStyle name="40% - Énfasis3 5 2" xfId="84" xr:uid="{00000000-0005-0000-0000-000051000000}"/>
    <cellStyle name="40% - Énfasis3 6" xfId="85" xr:uid="{00000000-0005-0000-0000-000052000000}"/>
    <cellStyle name="40% - Énfasis3 7" xfId="86" xr:uid="{00000000-0005-0000-0000-000053000000}"/>
    <cellStyle name="40% - Énfasis4 2" xfId="87" xr:uid="{00000000-0005-0000-0000-000054000000}"/>
    <cellStyle name="40% - Énfasis4 2 2" xfId="88" xr:uid="{00000000-0005-0000-0000-000055000000}"/>
    <cellStyle name="40% - Énfasis4 3" xfId="89" xr:uid="{00000000-0005-0000-0000-000056000000}"/>
    <cellStyle name="40% - Énfasis4 4" xfId="90" xr:uid="{00000000-0005-0000-0000-000057000000}"/>
    <cellStyle name="40% - Énfasis4 5" xfId="91" xr:uid="{00000000-0005-0000-0000-000058000000}"/>
    <cellStyle name="40% - Énfasis4 5 2" xfId="92" xr:uid="{00000000-0005-0000-0000-000059000000}"/>
    <cellStyle name="40% - Énfasis4 6" xfId="93" xr:uid="{00000000-0005-0000-0000-00005A000000}"/>
    <cellStyle name="40% - Énfasis4 7" xfId="94" xr:uid="{00000000-0005-0000-0000-00005B000000}"/>
    <cellStyle name="40% - Énfasis5 2" xfId="95" xr:uid="{00000000-0005-0000-0000-00005C000000}"/>
    <cellStyle name="40% - Énfasis5 2 2" xfId="96" xr:uid="{00000000-0005-0000-0000-00005D000000}"/>
    <cellStyle name="40% - Énfasis5 3" xfId="97" xr:uid="{00000000-0005-0000-0000-00005E000000}"/>
    <cellStyle name="40% - Énfasis5 4" xfId="98" xr:uid="{00000000-0005-0000-0000-00005F000000}"/>
    <cellStyle name="40% - Énfasis5 5" xfId="99" xr:uid="{00000000-0005-0000-0000-000060000000}"/>
    <cellStyle name="40% - Énfasis5 5 2" xfId="100" xr:uid="{00000000-0005-0000-0000-000061000000}"/>
    <cellStyle name="40% - Énfasis5 6" xfId="101" xr:uid="{00000000-0005-0000-0000-000062000000}"/>
    <cellStyle name="40% - Énfasis5 7" xfId="102" xr:uid="{00000000-0005-0000-0000-000063000000}"/>
    <cellStyle name="40% - Énfasis6 2" xfId="103" xr:uid="{00000000-0005-0000-0000-000064000000}"/>
    <cellStyle name="40% - Énfasis6 2 2" xfId="104" xr:uid="{00000000-0005-0000-0000-000065000000}"/>
    <cellStyle name="40% - Énfasis6 3" xfId="105" xr:uid="{00000000-0005-0000-0000-000066000000}"/>
    <cellStyle name="40% - Énfasis6 4" xfId="106" xr:uid="{00000000-0005-0000-0000-000067000000}"/>
    <cellStyle name="40% - Énfasis6 5" xfId="107" xr:uid="{00000000-0005-0000-0000-000068000000}"/>
    <cellStyle name="40% - Énfasis6 5 2" xfId="108" xr:uid="{00000000-0005-0000-0000-000069000000}"/>
    <cellStyle name="40% - Énfasis6 6" xfId="109" xr:uid="{00000000-0005-0000-0000-00006A000000}"/>
    <cellStyle name="40% - Énfasis6 7" xfId="110" xr:uid="{00000000-0005-0000-0000-00006B000000}"/>
    <cellStyle name="60% - Accent1" xfId="111" xr:uid="{00000000-0005-0000-0000-00006C000000}"/>
    <cellStyle name="60% - Accent2" xfId="112" xr:uid="{00000000-0005-0000-0000-00006D000000}"/>
    <cellStyle name="60% - Accent3" xfId="113" xr:uid="{00000000-0005-0000-0000-00006E000000}"/>
    <cellStyle name="60% - Accent4" xfId="114" xr:uid="{00000000-0005-0000-0000-00006F000000}"/>
    <cellStyle name="60% - Accent5" xfId="115" xr:uid="{00000000-0005-0000-0000-000070000000}"/>
    <cellStyle name="60% - Accent6" xfId="116" xr:uid="{00000000-0005-0000-0000-000071000000}"/>
    <cellStyle name="60% - Énfasis1 2" xfId="117" xr:uid="{00000000-0005-0000-0000-000072000000}"/>
    <cellStyle name="60% - Énfasis1 3" xfId="118" xr:uid="{00000000-0005-0000-0000-000073000000}"/>
    <cellStyle name="60% - Énfasis1 4" xfId="119" xr:uid="{00000000-0005-0000-0000-000074000000}"/>
    <cellStyle name="60% - Énfasis1 5" xfId="120" xr:uid="{00000000-0005-0000-0000-000075000000}"/>
    <cellStyle name="60% - Énfasis1 6" xfId="121" xr:uid="{00000000-0005-0000-0000-000076000000}"/>
    <cellStyle name="60% - Énfasis2 2" xfId="122" xr:uid="{00000000-0005-0000-0000-000077000000}"/>
    <cellStyle name="60% - Énfasis2 3" xfId="123" xr:uid="{00000000-0005-0000-0000-000078000000}"/>
    <cellStyle name="60% - Énfasis2 4" xfId="124" xr:uid="{00000000-0005-0000-0000-000079000000}"/>
    <cellStyle name="60% - Énfasis2 5" xfId="125" xr:uid="{00000000-0005-0000-0000-00007A000000}"/>
    <cellStyle name="60% - Énfasis2 6" xfId="126" xr:uid="{00000000-0005-0000-0000-00007B000000}"/>
    <cellStyle name="60% - Énfasis3 2" xfId="127" xr:uid="{00000000-0005-0000-0000-00007C000000}"/>
    <cellStyle name="60% - Énfasis3 3" xfId="128" xr:uid="{00000000-0005-0000-0000-00007D000000}"/>
    <cellStyle name="60% - Énfasis3 4" xfId="129" xr:uid="{00000000-0005-0000-0000-00007E000000}"/>
    <cellStyle name="60% - Énfasis3 5" xfId="130" xr:uid="{00000000-0005-0000-0000-00007F000000}"/>
    <cellStyle name="60% - Énfasis3 6" xfId="131" xr:uid="{00000000-0005-0000-0000-000080000000}"/>
    <cellStyle name="60% - Énfasis4 2" xfId="132" xr:uid="{00000000-0005-0000-0000-000081000000}"/>
    <cellStyle name="60% - Énfasis4 3" xfId="133" xr:uid="{00000000-0005-0000-0000-000082000000}"/>
    <cellStyle name="60% - Énfasis4 4" xfId="134" xr:uid="{00000000-0005-0000-0000-000083000000}"/>
    <cellStyle name="60% - Énfasis4 5" xfId="135" xr:uid="{00000000-0005-0000-0000-000084000000}"/>
    <cellStyle name="60% - Énfasis4 6" xfId="136" xr:uid="{00000000-0005-0000-0000-000085000000}"/>
    <cellStyle name="60% - Énfasis5 2" xfId="137" xr:uid="{00000000-0005-0000-0000-000086000000}"/>
    <cellStyle name="60% - Énfasis5 3" xfId="138" xr:uid="{00000000-0005-0000-0000-000087000000}"/>
    <cellStyle name="60% - Énfasis5 4" xfId="139" xr:uid="{00000000-0005-0000-0000-000088000000}"/>
    <cellStyle name="60% - Énfasis5 5" xfId="140" xr:uid="{00000000-0005-0000-0000-000089000000}"/>
    <cellStyle name="60% - Énfasis5 6" xfId="141" xr:uid="{00000000-0005-0000-0000-00008A000000}"/>
    <cellStyle name="60% - Énfasis6 2" xfId="142" xr:uid="{00000000-0005-0000-0000-00008B000000}"/>
    <cellStyle name="60% - Énfasis6 3" xfId="143" xr:uid="{00000000-0005-0000-0000-00008C000000}"/>
    <cellStyle name="60% - Énfasis6 4" xfId="144" xr:uid="{00000000-0005-0000-0000-00008D000000}"/>
    <cellStyle name="60% - Énfasis6 5" xfId="145" xr:uid="{00000000-0005-0000-0000-00008E000000}"/>
    <cellStyle name="60% - Énfasis6 6" xfId="146" xr:uid="{00000000-0005-0000-0000-00008F000000}"/>
    <cellStyle name="Accent1" xfId="147" xr:uid="{00000000-0005-0000-0000-000090000000}"/>
    <cellStyle name="Accent2" xfId="148" xr:uid="{00000000-0005-0000-0000-000091000000}"/>
    <cellStyle name="Accent3" xfId="149" xr:uid="{00000000-0005-0000-0000-000092000000}"/>
    <cellStyle name="Accent4" xfId="150" xr:uid="{00000000-0005-0000-0000-000093000000}"/>
    <cellStyle name="Accent5" xfId="151" xr:uid="{00000000-0005-0000-0000-000094000000}"/>
    <cellStyle name="Accent6" xfId="152" xr:uid="{00000000-0005-0000-0000-000095000000}"/>
    <cellStyle name="Bad" xfId="153" xr:uid="{00000000-0005-0000-0000-000096000000}"/>
    <cellStyle name="Buena 2" xfId="154" xr:uid="{00000000-0005-0000-0000-000097000000}"/>
    <cellStyle name="Buena 3" xfId="155" xr:uid="{00000000-0005-0000-0000-000098000000}"/>
    <cellStyle name="Buena 4" xfId="156" xr:uid="{00000000-0005-0000-0000-000099000000}"/>
    <cellStyle name="Buena 5" xfId="157" xr:uid="{00000000-0005-0000-0000-00009A000000}"/>
    <cellStyle name="Buena 6" xfId="158" xr:uid="{00000000-0005-0000-0000-00009B000000}"/>
    <cellStyle name="Calculation" xfId="159" xr:uid="{00000000-0005-0000-0000-00009C000000}"/>
    <cellStyle name="Cálculo 2" xfId="160" xr:uid="{00000000-0005-0000-0000-00009D000000}"/>
    <cellStyle name="Cálculo 3" xfId="161" xr:uid="{00000000-0005-0000-0000-00009E000000}"/>
    <cellStyle name="Cálculo 4" xfId="162" xr:uid="{00000000-0005-0000-0000-00009F000000}"/>
    <cellStyle name="Cálculo 5" xfId="163" xr:uid="{00000000-0005-0000-0000-0000A0000000}"/>
    <cellStyle name="Cálculo 6" xfId="164" xr:uid="{00000000-0005-0000-0000-0000A1000000}"/>
    <cellStyle name="Celda de comprobación 2" xfId="165" xr:uid="{00000000-0005-0000-0000-0000A2000000}"/>
    <cellStyle name="Celda de comprobación 3" xfId="166" xr:uid="{00000000-0005-0000-0000-0000A3000000}"/>
    <cellStyle name="Celda de comprobación 4" xfId="167" xr:uid="{00000000-0005-0000-0000-0000A4000000}"/>
    <cellStyle name="Celda de comprobación 5" xfId="168" xr:uid="{00000000-0005-0000-0000-0000A5000000}"/>
    <cellStyle name="Celda de comprobación 6" xfId="169" xr:uid="{00000000-0005-0000-0000-0000A6000000}"/>
    <cellStyle name="Celda vinculada 2" xfId="170" xr:uid="{00000000-0005-0000-0000-0000A7000000}"/>
    <cellStyle name="Celda vinculada 3" xfId="171" xr:uid="{00000000-0005-0000-0000-0000A8000000}"/>
    <cellStyle name="Celda vinculada 4" xfId="172" xr:uid="{00000000-0005-0000-0000-0000A9000000}"/>
    <cellStyle name="Celda vinculada 5" xfId="173" xr:uid="{00000000-0005-0000-0000-0000AA000000}"/>
    <cellStyle name="Celda vinculada 6" xfId="174" xr:uid="{00000000-0005-0000-0000-0000AB000000}"/>
    <cellStyle name="Check Cell" xfId="175" xr:uid="{00000000-0005-0000-0000-0000AC000000}"/>
    <cellStyle name="Dia" xfId="176" xr:uid="{00000000-0005-0000-0000-0000AD000000}"/>
    <cellStyle name="Encabez1" xfId="177" xr:uid="{00000000-0005-0000-0000-0000AE000000}"/>
    <cellStyle name="Encabez2" xfId="178" xr:uid="{00000000-0005-0000-0000-0000AF000000}"/>
    <cellStyle name="Encabezado 4 2" xfId="179" xr:uid="{00000000-0005-0000-0000-0000B0000000}"/>
    <cellStyle name="Encabezado 4 3" xfId="180" xr:uid="{00000000-0005-0000-0000-0000B1000000}"/>
    <cellStyle name="Encabezado 4 4" xfId="181" xr:uid="{00000000-0005-0000-0000-0000B2000000}"/>
    <cellStyle name="Encabezado 4 5" xfId="182" xr:uid="{00000000-0005-0000-0000-0000B3000000}"/>
    <cellStyle name="Encabezado 4 6" xfId="183" xr:uid="{00000000-0005-0000-0000-0000B4000000}"/>
    <cellStyle name="Énfasis1 2" xfId="184" xr:uid="{00000000-0005-0000-0000-0000B5000000}"/>
    <cellStyle name="Énfasis1 3" xfId="185" xr:uid="{00000000-0005-0000-0000-0000B6000000}"/>
    <cellStyle name="Énfasis1 4" xfId="186" xr:uid="{00000000-0005-0000-0000-0000B7000000}"/>
    <cellStyle name="Énfasis1 5" xfId="187" xr:uid="{00000000-0005-0000-0000-0000B8000000}"/>
    <cellStyle name="Énfasis1 6" xfId="188" xr:uid="{00000000-0005-0000-0000-0000B9000000}"/>
    <cellStyle name="Énfasis2 2" xfId="189" xr:uid="{00000000-0005-0000-0000-0000BA000000}"/>
    <cellStyle name="Énfasis2 3" xfId="190" xr:uid="{00000000-0005-0000-0000-0000BB000000}"/>
    <cellStyle name="Énfasis2 4" xfId="191" xr:uid="{00000000-0005-0000-0000-0000BC000000}"/>
    <cellStyle name="Énfasis2 5" xfId="192" xr:uid="{00000000-0005-0000-0000-0000BD000000}"/>
    <cellStyle name="Énfasis2 6" xfId="193" xr:uid="{00000000-0005-0000-0000-0000BE000000}"/>
    <cellStyle name="Énfasis3 2" xfId="194" xr:uid="{00000000-0005-0000-0000-0000BF000000}"/>
    <cellStyle name="Énfasis3 3" xfId="195" xr:uid="{00000000-0005-0000-0000-0000C0000000}"/>
    <cellStyle name="Énfasis3 4" xfId="196" xr:uid="{00000000-0005-0000-0000-0000C1000000}"/>
    <cellStyle name="Énfasis3 5" xfId="197" xr:uid="{00000000-0005-0000-0000-0000C2000000}"/>
    <cellStyle name="Énfasis3 6" xfId="198" xr:uid="{00000000-0005-0000-0000-0000C3000000}"/>
    <cellStyle name="Énfasis4 2" xfId="199" xr:uid="{00000000-0005-0000-0000-0000C4000000}"/>
    <cellStyle name="Énfasis4 3" xfId="200" xr:uid="{00000000-0005-0000-0000-0000C5000000}"/>
    <cellStyle name="Énfasis4 4" xfId="201" xr:uid="{00000000-0005-0000-0000-0000C6000000}"/>
    <cellStyle name="Énfasis4 5" xfId="202" xr:uid="{00000000-0005-0000-0000-0000C7000000}"/>
    <cellStyle name="Énfasis4 6" xfId="203" xr:uid="{00000000-0005-0000-0000-0000C8000000}"/>
    <cellStyle name="Énfasis5 2" xfId="204" xr:uid="{00000000-0005-0000-0000-0000C9000000}"/>
    <cellStyle name="Énfasis5 3" xfId="205" xr:uid="{00000000-0005-0000-0000-0000CA000000}"/>
    <cellStyle name="Énfasis5 4" xfId="206" xr:uid="{00000000-0005-0000-0000-0000CB000000}"/>
    <cellStyle name="Énfasis5 5" xfId="207" xr:uid="{00000000-0005-0000-0000-0000CC000000}"/>
    <cellStyle name="Énfasis5 6" xfId="208" xr:uid="{00000000-0005-0000-0000-0000CD000000}"/>
    <cellStyle name="Énfasis6 2" xfId="209" xr:uid="{00000000-0005-0000-0000-0000CE000000}"/>
    <cellStyle name="Énfasis6 3" xfId="210" xr:uid="{00000000-0005-0000-0000-0000CF000000}"/>
    <cellStyle name="Énfasis6 4" xfId="211" xr:uid="{00000000-0005-0000-0000-0000D0000000}"/>
    <cellStyle name="Énfasis6 5" xfId="212" xr:uid="{00000000-0005-0000-0000-0000D1000000}"/>
    <cellStyle name="Énfasis6 6" xfId="213" xr:uid="{00000000-0005-0000-0000-0000D2000000}"/>
    <cellStyle name="Entrada 2" xfId="214" xr:uid="{00000000-0005-0000-0000-0000D3000000}"/>
    <cellStyle name="Entrada 3" xfId="215" xr:uid="{00000000-0005-0000-0000-0000D4000000}"/>
    <cellStyle name="Entrada 4" xfId="216" xr:uid="{00000000-0005-0000-0000-0000D5000000}"/>
    <cellStyle name="Entrada 5" xfId="217" xr:uid="{00000000-0005-0000-0000-0000D6000000}"/>
    <cellStyle name="Entrada 6" xfId="218" xr:uid="{00000000-0005-0000-0000-0000D7000000}"/>
    <cellStyle name="Euro" xfId="219" xr:uid="{00000000-0005-0000-0000-0000D8000000}"/>
    <cellStyle name="Explanatory Text" xfId="220" xr:uid="{00000000-0005-0000-0000-0000D9000000}"/>
    <cellStyle name="F2" xfId="221" xr:uid="{00000000-0005-0000-0000-0000DA000000}"/>
    <cellStyle name="F3" xfId="222" xr:uid="{00000000-0005-0000-0000-0000DB000000}"/>
    <cellStyle name="F4" xfId="223" xr:uid="{00000000-0005-0000-0000-0000DC000000}"/>
    <cellStyle name="F5" xfId="224" xr:uid="{00000000-0005-0000-0000-0000DD000000}"/>
    <cellStyle name="F6" xfId="225" xr:uid="{00000000-0005-0000-0000-0000DE000000}"/>
    <cellStyle name="F7" xfId="226" xr:uid="{00000000-0005-0000-0000-0000DF000000}"/>
    <cellStyle name="F8" xfId="227" xr:uid="{00000000-0005-0000-0000-0000E0000000}"/>
    <cellStyle name="Fijo" xfId="228" xr:uid="{00000000-0005-0000-0000-0000E1000000}"/>
    <cellStyle name="Financiero" xfId="229" xr:uid="{00000000-0005-0000-0000-0000E2000000}"/>
    <cellStyle name="Good" xfId="230" xr:uid="{00000000-0005-0000-0000-0000E3000000}"/>
    <cellStyle name="Heading 1" xfId="231" xr:uid="{00000000-0005-0000-0000-0000E4000000}"/>
    <cellStyle name="Heading 2" xfId="232" xr:uid="{00000000-0005-0000-0000-0000E5000000}"/>
    <cellStyle name="Heading 3" xfId="233" xr:uid="{00000000-0005-0000-0000-0000E6000000}"/>
    <cellStyle name="Heading 4" xfId="234" xr:uid="{00000000-0005-0000-0000-0000E7000000}"/>
    <cellStyle name="Hipervínculo 2" xfId="235" xr:uid="{00000000-0005-0000-0000-0000E8000000}"/>
    <cellStyle name="Incorrecto 2" xfId="236" xr:uid="{00000000-0005-0000-0000-0000E9000000}"/>
    <cellStyle name="Incorrecto 3" xfId="237" xr:uid="{00000000-0005-0000-0000-0000EA000000}"/>
    <cellStyle name="Incorrecto 4" xfId="238" xr:uid="{00000000-0005-0000-0000-0000EB000000}"/>
    <cellStyle name="Incorrecto 5" xfId="239" xr:uid="{00000000-0005-0000-0000-0000EC000000}"/>
    <cellStyle name="Incorrecto 6" xfId="240" xr:uid="{00000000-0005-0000-0000-0000ED000000}"/>
    <cellStyle name="Input" xfId="241" xr:uid="{00000000-0005-0000-0000-0000EE000000}"/>
    <cellStyle name="Linked Cell" xfId="242" xr:uid="{00000000-0005-0000-0000-0000EF000000}"/>
    <cellStyle name="Millares" xfId="324" builtinId="3"/>
    <cellStyle name="Millares 2" xfId="243" xr:uid="{00000000-0005-0000-0000-0000F1000000}"/>
    <cellStyle name="Millares 3" xfId="244" xr:uid="{00000000-0005-0000-0000-0000F2000000}"/>
    <cellStyle name="Millares 4" xfId="245" xr:uid="{00000000-0005-0000-0000-0000F3000000}"/>
    <cellStyle name="Millares 5" xfId="246" xr:uid="{00000000-0005-0000-0000-0000F4000000}"/>
    <cellStyle name="Millares 6" xfId="247" xr:uid="{00000000-0005-0000-0000-0000F5000000}"/>
    <cellStyle name="Monetario" xfId="248" xr:uid="{00000000-0005-0000-0000-0000F6000000}"/>
    <cellStyle name="Neutral 2" xfId="249" xr:uid="{00000000-0005-0000-0000-0000F7000000}"/>
    <cellStyle name="Neutral 3" xfId="250" xr:uid="{00000000-0005-0000-0000-0000F8000000}"/>
    <cellStyle name="Neutral 4" xfId="251" xr:uid="{00000000-0005-0000-0000-0000F9000000}"/>
    <cellStyle name="Neutral 5" xfId="252" xr:uid="{00000000-0005-0000-0000-0000FA000000}"/>
    <cellStyle name="Neutral 6" xfId="253" xr:uid="{00000000-0005-0000-0000-0000FB000000}"/>
    <cellStyle name="Normal" xfId="0" builtinId="0"/>
    <cellStyle name="Normal 10" xfId="254" xr:uid="{00000000-0005-0000-0000-0000FD000000}"/>
    <cellStyle name="Normal 2" xfId="2" xr:uid="{00000000-0005-0000-0000-0000FE000000}"/>
    <cellStyle name="Normal 2 2" xfId="255" xr:uid="{00000000-0005-0000-0000-0000FF000000}"/>
    <cellStyle name="Normal 2 3" xfId="256" xr:uid="{00000000-0005-0000-0000-000000010000}"/>
    <cellStyle name="Normal 2 3 2" xfId="257" xr:uid="{00000000-0005-0000-0000-000001010000}"/>
    <cellStyle name="Normal 2 4" xfId="258" xr:uid="{00000000-0005-0000-0000-000002010000}"/>
    <cellStyle name="Normal 3" xfId="259" xr:uid="{00000000-0005-0000-0000-000003010000}"/>
    <cellStyle name="Normal 4" xfId="260" xr:uid="{00000000-0005-0000-0000-000004010000}"/>
    <cellStyle name="Normal 4 2" xfId="261" xr:uid="{00000000-0005-0000-0000-000005010000}"/>
    <cellStyle name="Normal 5" xfId="262" xr:uid="{00000000-0005-0000-0000-000006010000}"/>
    <cellStyle name="Normal 6" xfId="263" xr:uid="{00000000-0005-0000-0000-000007010000}"/>
    <cellStyle name="Normal 7" xfId="264" xr:uid="{00000000-0005-0000-0000-000008010000}"/>
    <cellStyle name="Normal 7 2" xfId="265" xr:uid="{00000000-0005-0000-0000-000009010000}"/>
    <cellStyle name="Normal 8" xfId="266" xr:uid="{00000000-0005-0000-0000-00000A010000}"/>
    <cellStyle name="Normal 9" xfId="267" xr:uid="{00000000-0005-0000-0000-00000B010000}"/>
    <cellStyle name="Notas 2" xfId="268" xr:uid="{00000000-0005-0000-0000-00000C010000}"/>
    <cellStyle name="Notas 2 2" xfId="269" xr:uid="{00000000-0005-0000-0000-00000D010000}"/>
    <cellStyle name="Notas 3" xfId="270" xr:uid="{00000000-0005-0000-0000-00000E010000}"/>
    <cellStyle name="Notas 4" xfId="271" xr:uid="{00000000-0005-0000-0000-00000F010000}"/>
    <cellStyle name="Notas 5" xfId="272" xr:uid="{00000000-0005-0000-0000-000010010000}"/>
    <cellStyle name="Notas 5 2" xfId="273" xr:uid="{00000000-0005-0000-0000-000011010000}"/>
    <cellStyle name="Notas 6" xfId="274" xr:uid="{00000000-0005-0000-0000-000012010000}"/>
    <cellStyle name="Notas 7" xfId="275" xr:uid="{00000000-0005-0000-0000-000013010000}"/>
    <cellStyle name="Note" xfId="276" xr:uid="{00000000-0005-0000-0000-000014010000}"/>
    <cellStyle name="Output" xfId="277" xr:uid="{00000000-0005-0000-0000-000015010000}"/>
    <cellStyle name="Porcentaje" xfId="1" builtinId="5"/>
    <cellStyle name="Porcentaje 2" xfId="278" xr:uid="{00000000-0005-0000-0000-000017010000}"/>
    <cellStyle name="Porcentaje 3" xfId="279" xr:uid="{00000000-0005-0000-0000-000018010000}"/>
    <cellStyle name="Porcentaje 4" xfId="280" xr:uid="{00000000-0005-0000-0000-000019010000}"/>
    <cellStyle name="Porcentaje 5" xfId="281" xr:uid="{00000000-0005-0000-0000-00001A010000}"/>
    <cellStyle name="Salida 2" xfId="282" xr:uid="{00000000-0005-0000-0000-00001B010000}"/>
    <cellStyle name="Salida 3" xfId="283" xr:uid="{00000000-0005-0000-0000-00001C010000}"/>
    <cellStyle name="Salida 4" xfId="284" xr:uid="{00000000-0005-0000-0000-00001D010000}"/>
    <cellStyle name="Salida 5" xfId="285" xr:uid="{00000000-0005-0000-0000-00001E010000}"/>
    <cellStyle name="Salida 6" xfId="286" xr:uid="{00000000-0005-0000-0000-00001F010000}"/>
    <cellStyle name="Texto de advertencia 2" xfId="287" xr:uid="{00000000-0005-0000-0000-000020010000}"/>
    <cellStyle name="Texto de advertencia 3" xfId="288" xr:uid="{00000000-0005-0000-0000-000021010000}"/>
    <cellStyle name="Texto de advertencia 4" xfId="289" xr:uid="{00000000-0005-0000-0000-000022010000}"/>
    <cellStyle name="Texto de advertencia 5" xfId="290" xr:uid="{00000000-0005-0000-0000-000023010000}"/>
    <cellStyle name="Texto de advertencia 6" xfId="291" xr:uid="{00000000-0005-0000-0000-000024010000}"/>
    <cellStyle name="Texto explicativo 2" xfId="292" xr:uid="{00000000-0005-0000-0000-000025010000}"/>
    <cellStyle name="Texto explicativo 3" xfId="293" xr:uid="{00000000-0005-0000-0000-000026010000}"/>
    <cellStyle name="Texto explicativo 4" xfId="294" xr:uid="{00000000-0005-0000-0000-000027010000}"/>
    <cellStyle name="Texto explicativo 5" xfId="295" xr:uid="{00000000-0005-0000-0000-000028010000}"/>
    <cellStyle name="Texto explicativo 6" xfId="296" xr:uid="{00000000-0005-0000-0000-000029010000}"/>
    <cellStyle name="Title" xfId="297" xr:uid="{00000000-0005-0000-0000-00002A010000}"/>
    <cellStyle name="Título 1 2" xfId="298" xr:uid="{00000000-0005-0000-0000-00002B010000}"/>
    <cellStyle name="Título 1 3" xfId="299" xr:uid="{00000000-0005-0000-0000-00002C010000}"/>
    <cellStyle name="Título 1 4" xfId="300" xr:uid="{00000000-0005-0000-0000-00002D010000}"/>
    <cellStyle name="Título 1 5" xfId="301" xr:uid="{00000000-0005-0000-0000-00002E010000}"/>
    <cellStyle name="Título 1 6" xfId="302" xr:uid="{00000000-0005-0000-0000-00002F010000}"/>
    <cellStyle name="Título 2 2" xfId="303" xr:uid="{00000000-0005-0000-0000-000030010000}"/>
    <cellStyle name="Título 2 3" xfId="304" xr:uid="{00000000-0005-0000-0000-000031010000}"/>
    <cellStyle name="Título 2 4" xfId="305" xr:uid="{00000000-0005-0000-0000-000032010000}"/>
    <cellStyle name="Título 2 5" xfId="306" xr:uid="{00000000-0005-0000-0000-000033010000}"/>
    <cellStyle name="Título 2 6" xfId="307" xr:uid="{00000000-0005-0000-0000-000034010000}"/>
    <cellStyle name="Título 3 2" xfId="308" xr:uid="{00000000-0005-0000-0000-000035010000}"/>
    <cellStyle name="Título 3 3" xfId="309" xr:uid="{00000000-0005-0000-0000-000036010000}"/>
    <cellStyle name="Título 3 4" xfId="310" xr:uid="{00000000-0005-0000-0000-000037010000}"/>
    <cellStyle name="Título 3 5" xfId="311" xr:uid="{00000000-0005-0000-0000-000038010000}"/>
    <cellStyle name="Título 3 6" xfId="312" xr:uid="{00000000-0005-0000-0000-000039010000}"/>
    <cellStyle name="Título 4" xfId="313" xr:uid="{00000000-0005-0000-0000-00003A010000}"/>
    <cellStyle name="Título 5" xfId="314" xr:uid="{00000000-0005-0000-0000-00003B010000}"/>
    <cellStyle name="Título 6" xfId="315" xr:uid="{00000000-0005-0000-0000-00003C010000}"/>
    <cellStyle name="Título 7" xfId="316" xr:uid="{00000000-0005-0000-0000-00003D010000}"/>
    <cellStyle name="Título 8" xfId="317" xr:uid="{00000000-0005-0000-0000-00003E010000}"/>
    <cellStyle name="Total 2" xfId="318" xr:uid="{00000000-0005-0000-0000-00003F010000}"/>
    <cellStyle name="Total 3" xfId="319" xr:uid="{00000000-0005-0000-0000-000040010000}"/>
    <cellStyle name="Total 4" xfId="320" xr:uid="{00000000-0005-0000-0000-000041010000}"/>
    <cellStyle name="Total 5" xfId="321" xr:uid="{00000000-0005-0000-0000-000042010000}"/>
    <cellStyle name="Total 6" xfId="322" xr:uid="{00000000-0005-0000-0000-000043010000}"/>
    <cellStyle name="Warning Text" xfId="323" xr:uid="{00000000-0005-0000-0000-000044010000}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3.xml"/><Relationship Id="rId55" Type="http://schemas.openxmlformats.org/officeDocument/2006/relationships/externalLink" Target="externalLinks/externalLink8.xml"/><Relationship Id="rId63" Type="http://schemas.openxmlformats.org/officeDocument/2006/relationships/externalLink" Target="externalLinks/externalLink16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6.xml"/><Relationship Id="rId58" Type="http://schemas.openxmlformats.org/officeDocument/2006/relationships/externalLink" Target="externalLinks/externalLink11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2.xml"/><Relationship Id="rId57" Type="http://schemas.openxmlformats.org/officeDocument/2006/relationships/externalLink" Target="externalLinks/externalLink10.xml"/><Relationship Id="rId61" Type="http://schemas.openxmlformats.org/officeDocument/2006/relationships/externalLink" Target="externalLinks/externalLink1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5.xml"/><Relationship Id="rId60" Type="http://schemas.openxmlformats.org/officeDocument/2006/relationships/externalLink" Target="externalLinks/externalLink13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1.xml"/><Relationship Id="rId56" Type="http://schemas.openxmlformats.org/officeDocument/2006/relationships/externalLink" Target="externalLinks/externalLink9.xml"/><Relationship Id="rId64" Type="http://schemas.openxmlformats.org/officeDocument/2006/relationships/externalLink" Target="externalLinks/externalLink1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2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7.xml"/><Relationship Id="rId62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7%20(A&#241;o%2015)_FR_09.xlsm" TargetMode="External"/><Relationship Id="rId1" Type="http://schemas.microsoft.com/office/2006/relationships/xlExternalLinkPath/xlAlternateStartup" Target="Dropbox/AGUAS%20DECIMA/PD%202023/Modelaci&#243;n%20AS_FR_09/Verif%20Colectores%20A&#241;o%202037%20(A&#241;o%2015)_FR_09.xlsm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0%20(A&#241;o%208)_FR_09.xlsm" TargetMode="External"/><Relationship Id="rId1" Type="http://schemas.microsoft.com/office/2006/relationships/xlExternalLinkPath/xlAlternateStartup" Target="Dropbox/AGUAS%20DECIMA/PD%202023/Modelaci&#243;n%20AS_FR_09/Verif%20Colectores%20A&#241;o%202030%20(A&#241;o%208)_FR_09.xlsm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1%20(A&#241;o%209)_FR_09.xlsm" TargetMode="External"/><Relationship Id="rId1" Type="http://schemas.microsoft.com/office/2006/relationships/xlExternalLinkPath/xlAlternateStartup" Target="Dropbox/AGUAS%20DECIMA/PD%202023/Modelaci&#243;n%20AS_FR_09/Verif%20Colectores%20A&#241;o%202031%20(A&#241;o%209)_FR_09.xlsm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2%20(A&#241;o%2010)_FR_09.xlsm" TargetMode="External"/><Relationship Id="rId1" Type="http://schemas.microsoft.com/office/2006/relationships/xlExternalLinkPath/xlAlternateStartup" Target="Dropbox/AGUAS%20DECIMA/PD%202023/Modelaci&#243;n%20AS_FR_09/Verif%20Colectores%20A&#241;o%202032%20(A&#241;o%2010)_FR_09.xlsm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3%20(A&#241;o%2011)_FR_09.xlsm" TargetMode="External"/><Relationship Id="rId1" Type="http://schemas.microsoft.com/office/2006/relationships/xlExternalLinkPath/xlAlternateStartup" Target="Dropbox/AGUAS%20DECIMA/PD%202023/Modelaci&#243;n%20AS_FR_09/Verif%20Colectores%20A&#241;o%202033%20(A&#241;o%2011)_FR_09.xlsm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4%20(A&#241;o%2012)_FR_09.xlsm" TargetMode="External"/><Relationship Id="rId1" Type="http://schemas.microsoft.com/office/2006/relationships/xlExternalLinkPath/xlAlternateStartup" Target="Dropbox/AGUAS%20DECIMA/PD%202023/Modelaci&#243;n%20AS_FR_09/Verif%20Colectores%20A&#241;o%202034%20(A&#241;o%2012)_FR_09.xlsm" TargetMode="External"/></Relationships>
</file>

<file path=xl/externalLinks/_rels/externalLink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5%20(A&#241;o%2013)_FR_09.xlsm" TargetMode="External"/><Relationship Id="rId1" Type="http://schemas.microsoft.com/office/2006/relationships/xlExternalLinkPath/xlAlternateStartup" Target="Dropbox/AGUAS%20DECIMA/PD%202023/Modelaci&#243;n%20AS_FR_09/Verif%20Colectores%20A&#241;o%202035%20(A&#241;o%2013)_FR_09.xlsm" TargetMode="External"/></Relationships>
</file>

<file path=xl/externalLinks/_rels/externalLink1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36%20(A&#241;o%2014)_FR_09.xlsm" TargetMode="External"/><Relationship Id="rId1" Type="http://schemas.microsoft.com/office/2006/relationships/xlExternalLinkPath/xlAlternateStartup" Target="Dropbox/AGUAS%20DECIMA/PD%202023/Modelaci&#243;n%20AS_FR_09/Verif%20Colectores%20A&#241;o%202036%20(A&#241;o%2014)_FR_09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AlternateStartup" Target="Dropbox/AGUAS%20DECIMA/PD%202019/Dda%20Def/Verif%20Colectores%20A&#241;o%202033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2%20(A&#241;o%200)_FR_09.xlsm" TargetMode="External"/><Relationship Id="rId1" Type="http://schemas.microsoft.com/office/2006/relationships/xlExternalLinkPath/xlAlternateStartup" Target="Dropbox/AGUAS%20DECIMA/PD%202023/Modelaci&#243;n%20AS_FR_09/Verif%20Colectores%20A&#241;o%202022%20(A&#241;o%200)_FR_09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3%20(A&#241;o%201)_FR_09.xlsm" TargetMode="External"/><Relationship Id="rId1" Type="http://schemas.microsoft.com/office/2006/relationships/xlExternalLinkPath/xlAlternateStartup" Target="Dropbox/AGUAS%20DECIMA/PD%202023/Modelaci&#243;n%20AS_FR_09/Verif%20Colectores%20A&#241;o%202023%20(A&#241;o%201)_FR_09.xlsm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4%20(A&#241;o%202)_FR_09.xlsm" TargetMode="External"/><Relationship Id="rId1" Type="http://schemas.microsoft.com/office/2006/relationships/xlExternalLinkPath/xlAlternateStartup" Target="Dropbox/AGUAS%20DECIMA/PD%202023/Modelaci&#243;n%20AS_FR_09/Verif%20Colectores%20A&#241;o%202024%20(A&#241;o%202)_FR_09.xlsm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5%20(A&#241;o%203)_FR_09.xlsm" TargetMode="External"/><Relationship Id="rId1" Type="http://schemas.microsoft.com/office/2006/relationships/xlExternalLinkPath/xlAlternateStartup" Target="Dropbox/AGUAS%20DECIMA/PD%202023/Modelaci&#243;n%20AS_FR_09/Verif%20Colectores%20A&#241;o%202025%20(A&#241;o%203)_FR_09.xlsm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6%20(A&#241;o%204)_FR_09.xlsm" TargetMode="External"/><Relationship Id="rId1" Type="http://schemas.microsoft.com/office/2006/relationships/xlExternalLinkPath/xlAlternateStartup" Target="Dropbox/AGUAS%20DECIMA/PD%202023/Modelaci&#243;n%20AS_FR_09/Verif%20Colectores%20A&#241;o%202026%20(A&#241;o%204)_FR_09.xlsm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7%20(A&#241;o%205)_FR_09.xlsm" TargetMode="External"/><Relationship Id="rId1" Type="http://schemas.microsoft.com/office/2006/relationships/xlExternalLinkPath/xlAlternateStartup" Target="Dropbox/AGUAS%20DECIMA/PD%202023/Modelaci&#243;n%20AS_FR_09/Verif%20Colectores%20A&#241;o%202027%20(A&#241;o%205)_FR_09.xlsm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8%20(A&#241;o%206)_FR_09.xlsm" TargetMode="External"/><Relationship Id="rId1" Type="http://schemas.microsoft.com/office/2006/relationships/xlExternalLinkPath/xlAlternateStartup" Target="Dropbox/AGUAS%20DECIMA/PD%202023/Modelaci&#243;n%20AS_FR_09/Verif%20Colectores%20A&#241;o%202028%20(A&#241;o%206)_FR_09.xlsm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Modelaci&#243;n%20AS_FR_09\Verif%20Colectores%20A&#241;o%202029%20(A&#241;o%207)_FR_09.xlsm" TargetMode="External"/><Relationship Id="rId1" Type="http://schemas.microsoft.com/office/2006/relationships/xlExternalLinkPath/xlAlternateStartup" Target="Dropbox/AGUAS%20DECIMA/PD%202023/Modelaci&#243;n%20AS_FR_09/Verif%20Colectores%20A&#241;o%202029%20(A&#241;o%207)_FR_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 (c_Proy)"/>
      <sheetName val="Colector Krahmer II"/>
      <sheetName val="Colector Krahmer I (c_Proy)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 (c_Pro)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 (c_Proy)"/>
      <sheetName val="Colector Baquedano"/>
      <sheetName val="Colector Montt Baquedano (2)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 (c_Proy)"/>
      <sheetName val="Colector Balmaceda"/>
      <sheetName val="Colector Guacamayo"/>
    </sheetNames>
    <sheetDataSet>
      <sheetData sheetId="0">
        <row r="5">
          <cell r="A5" t="str">
            <v>Verificación Colector Bosque Sur y Guacamayo</v>
          </cell>
          <cell r="E5">
            <v>641.66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</row>
        <row r="6">
          <cell r="A6" t="str">
            <v>Verificación Colector Balmaceda</v>
          </cell>
          <cell r="E6">
            <v>1259.8400000000001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125.48</v>
          </cell>
          <cell r="O6">
            <v>125.48</v>
          </cell>
          <cell r="P6">
            <v>125.48</v>
          </cell>
          <cell r="Q6">
            <v>125.48</v>
          </cell>
          <cell r="R6">
            <v>125.48</v>
          </cell>
          <cell r="S6">
            <v>125.48</v>
          </cell>
          <cell r="T6">
            <v>125.48</v>
          </cell>
          <cell r="U6">
            <v>125.48</v>
          </cell>
          <cell r="V6">
            <v>125.48</v>
          </cell>
          <cell r="W6">
            <v>125.48</v>
          </cell>
          <cell r="X6">
            <v>125.48</v>
          </cell>
        </row>
        <row r="7">
          <cell r="A7" t="str">
            <v>Verificación Colector Ecuador I y Ecuador II</v>
          </cell>
          <cell r="E7">
            <v>881.65000000000009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</row>
        <row r="8">
          <cell r="A8" t="str">
            <v>Verificación Colector Simpson</v>
          </cell>
          <cell r="E8">
            <v>923.3900000000001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</row>
        <row r="9">
          <cell r="A9" t="str">
            <v>Verificación Colector Bueras - Simpson</v>
          </cell>
          <cell r="E9">
            <v>1586.6799999999998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</row>
        <row r="10">
          <cell r="A10" t="str">
            <v>Verificación Colector Solis</v>
          </cell>
          <cell r="E10">
            <v>1680.5699999999997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</row>
        <row r="11">
          <cell r="A11" t="str">
            <v>Verificación Colector El Romance y Pedro Aguirre Cerda Norte</v>
          </cell>
          <cell r="E11">
            <v>595.61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</row>
        <row r="12">
          <cell r="A12" t="str">
            <v>Verificación Colector Pedro Aguirre Cerda I</v>
          </cell>
          <cell r="E12">
            <v>1034.21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</row>
        <row r="13">
          <cell r="A13" t="str">
            <v>Verificación Colector España</v>
          </cell>
          <cell r="E13">
            <v>671.38300000000004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</row>
        <row r="14">
          <cell r="A14" t="str">
            <v>Verificación Colector Pedro Aguirre Cerda II, III y IV</v>
          </cell>
          <cell r="E14">
            <v>954.25000000000011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</row>
        <row r="15">
          <cell r="A15" t="str">
            <v>Verificación Colector Montt - Baquedano</v>
          </cell>
          <cell r="E15">
            <v>623.46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593.63</v>
          </cell>
          <cell r="S15">
            <v>593.63</v>
          </cell>
          <cell r="T15">
            <v>593.63</v>
          </cell>
          <cell r="U15">
            <v>593.63</v>
          </cell>
          <cell r="V15">
            <v>593.63</v>
          </cell>
          <cell r="W15">
            <v>593.63</v>
          </cell>
          <cell r="X15">
            <v>593.63</v>
          </cell>
        </row>
        <row r="16">
          <cell r="A16" t="str">
            <v>Verificación Colector Baquedano</v>
          </cell>
          <cell r="E16">
            <v>1289.8899999999999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208.67</v>
          </cell>
          <cell r="Q16">
            <v>448.12</v>
          </cell>
          <cell r="R16">
            <v>448.12</v>
          </cell>
          <cell r="S16">
            <v>448.12</v>
          </cell>
          <cell r="T16">
            <v>448.12</v>
          </cell>
          <cell r="U16">
            <v>448.12</v>
          </cell>
          <cell r="V16">
            <v>448.12</v>
          </cell>
          <cell r="W16">
            <v>448.12</v>
          </cell>
          <cell r="X16">
            <v>448.12</v>
          </cell>
        </row>
        <row r="17">
          <cell r="A17" t="str">
            <v>Verificación Colector Escobar Phillipi I y Escobar Phillipi II</v>
          </cell>
          <cell r="E17">
            <v>942.85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</row>
        <row r="18">
          <cell r="A18" t="str">
            <v>Verificación Colector Domeyko</v>
          </cell>
          <cell r="E18">
            <v>394.13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</row>
        <row r="19">
          <cell r="A19" t="str">
            <v>Verificación Colector Los Avellanos</v>
          </cell>
          <cell r="E19">
            <v>791.16000000000008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</row>
        <row r="20">
          <cell r="A20" t="str">
            <v>Verificación Colector Los Pelues I y Los Pelues II</v>
          </cell>
          <cell r="E20">
            <v>334.24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</row>
        <row r="21">
          <cell r="A21" t="str">
            <v>Verificación Colector Janequeo I, II, III y IV</v>
          </cell>
          <cell r="E21">
            <v>1233.9599999999998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</row>
        <row r="22">
          <cell r="A22" t="str">
            <v>Verificación Colector General Lagos I, II, III, IV y V</v>
          </cell>
          <cell r="E22">
            <v>1898.97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675.53</v>
          </cell>
          <cell r="P22">
            <v>675.53</v>
          </cell>
          <cell r="Q22">
            <v>675.53</v>
          </cell>
          <cell r="R22">
            <v>675.53</v>
          </cell>
          <cell r="S22">
            <v>990</v>
          </cell>
          <cell r="T22">
            <v>990</v>
          </cell>
          <cell r="U22">
            <v>990</v>
          </cell>
          <cell r="V22">
            <v>990</v>
          </cell>
          <cell r="W22">
            <v>990</v>
          </cell>
          <cell r="X22">
            <v>990</v>
          </cell>
        </row>
        <row r="23">
          <cell r="A23" t="str">
            <v>Verificación Colector Miraflores</v>
          </cell>
          <cell r="E23">
            <v>332.93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</row>
        <row r="24">
          <cell r="A24" t="str">
            <v>Verificación Colector CUT</v>
          </cell>
          <cell r="E24">
            <v>704.24099999999987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</row>
        <row r="25">
          <cell r="A25" t="str">
            <v>Verificación Colector San Francisco</v>
          </cell>
          <cell r="E25">
            <v>1024.3399999999997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</row>
        <row r="26">
          <cell r="A26" t="str">
            <v>Verificación Colector Francia I</v>
          </cell>
          <cell r="E26">
            <v>1126.9799999999998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</row>
        <row r="27">
          <cell r="A27" t="str">
            <v>Verificación Colector Francia II</v>
          </cell>
          <cell r="E27">
            <v>363.96000000000004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A28" t="str">
            <v>Verificación Colector Circunvalación Sur</v>
          </cell>
          <cell r="E28">
            <v>1383.7599999999998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A29" t="str">
            <v>Verificación Colector San Miguel</v>
          </cell>
          <cell r="E29">
            <v>512.08000000000004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A30" t="str">
            <v>Verificación Colector San Pablo</v>
          </cell>
          <cell r="E30">
            <v>678.38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A31" t="str">
            <v>Verificación Colector Ruben Darío</v>
          </cell>
          <cell r="E31">
            <v>1892.0159999999998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A32" t="str">
            <v>Verificación Colector San Luis I</v>
          </cell>
          <cell r="E32">
            <v>178.69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</row>
        <row r="33">
          <cell r="A33" t="str">
            <v>Verificación Colector San Luis II y Krahmer - San Pedro</v>
          </cell>
          <cell r="E33">
            <v>1119.27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</row>
        <row r="34">
          <cell r="A34" t="str">
            <v>Verificación Colector San Luis III (o Krahmer - San Jorge)</v>
          </cell>
          <cell r="E34">
            <v>145.91999999999999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</row>
        <row r="35">
          <cell r="A35" t="str">
            <v>Verificación Colector Krahmer I</v>
          </cell>
          <cell r="E35">
            <v>532.26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207.49</v>
          </cell>
          <cell r="T35">
            <v>207.49</v>
          </cell>
          <cell r="U35">
            <v>207.49</v>
          </cell>
          <cell r="V35">
            <v>207.49</v>
          </cell>
          <cell r="W35">
            <v>207.49</v>
          </cell>
          <cell r="X35">
            <v>207.49</v>
          </cell>
        </row>
        <row r="36">
          <cell r="A36" t="str">
            <v>Verificación Colector Krahmer II</v>
          </cell>
          <cell r="E36">
            <v>2261.41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162.9</v>
          </cell>
          <cell r="T36">
            <v>460.72</v>
          </cell>
          <cell r="U36">
            <v>460.72</v>
          </cell>
          <cell r="V36">
            <v>460.72</v>
          </cell>
          <cell r="W36">
            <v>460.72</v>
          </cell>
          <cell r="X36">
            <v>751.38</v>
          </cell>
        </row>
      </sheetData>
      <sheetData sheetId="1"/>
      <sheetData sheetId="2">
        <row r="17">
          <cell r="F17">
            <v>900</v>
          </cell>
          <cell r="M17">
            <v>113.07</v>
          </cell>
          <cell r="AL17">
            <v>509.71249753268489</v>
          </cell>
        </row>
        <row r="18">
          <cell r="F18">
            <v>900</v>
          </cell>
          <cell r="M18">
            <v>92.17</v>
          </cell>
          <cell r="AL18">
            <v>509.71249753268489</v>
          </cell>
        </row>
        <row r="19">
          <cell r="F19">
            <v>900</v>
          </cell>
          <cell r="M19">
            <v>65.400000000000006</v>
          </cell>
          <cell r="AL19">
            <v>509.71249753268489</v>
          </cell>
        </row>
        <row r="20">
          <cell r="M20">
            <v>38.5</v>
          </cell>
        </row>
        <row r="21">
          <cell r="M21">
            <v>121.91</v>
          </cell>
        </row>
        <row r="22">
          <cell r="M22">
            <v>137.41</v>
          </cell>
        </row>
        <row r="23">
          <cell r="M23">
            <v>31.61</v>
          </cell>
        </row>
        <row r="24">
          <cell r="M24">
            <v>31.93</v>
          </cell>
        </row>
        <row r="25">
          <cell r="M25">
            <v>99.36</v>
          </cell>
        </row>
        <row r="26">
          <cell r="M26">
            <v>59</v>
          </cell>
        </row>
        <row r="27">
          <cell r="M27">
            <v>85.04</v>
          </cell>
        </row>
        <row r="28">
          <cell r="M28">
            <v>25.85</v>
          </cell>
        </row>
        <row r="29">
          <cell r="M29">
            <v>92.1</v>
          </cell>
        </row>
        <row r="30">
          <cell r="M30">
            <v>59.95</v>
          </cell>
        </row>
        <row r="31">
          <cell r="M31">
            <v>79.59</v>
          </cell>
        </row>
        <row r="32">
          <cell r="M32">
            <v>77.459999999999994</v>
          </cell>
        </row>
        <row r="33">
          <cell r="M33">
            <v>127.66</v>
          </cell>
        </row>
        <row r="34">
          <cell r="M34">
            <v>107.85</v>
          </cell>
        </row>
        <row r="35">
          <cell r="M35">
            <v>101.39</v>
          </cell>
        </row>
        <row r="36">
          <cell r="M36">
            <v>80.25</v>
          </cell>
        </row>
        <row r="37">
          <cell r="M37">
            <v>84.1</v>
          </cell>
        </row>
        <row r="38">
          <cell r="M38">
            <v>148.11000000000001</v>
          </cell>
        </row>
        <row r="39">
          <cell r="M39">
            <v>212.43</v>
          </cell>
        </row>
        <row r="40">
          <cell r="M40">
            <v>150.68</v>
          </cell>
        </row>
        <row r="41">
          <cell r="M41">
            <v>38.590000000000003</v>
          </cell>
        </row>
        <row r="85">
          <cell r="E85">
            <v>560</v>
          </cell>
          <cell r="F85">
            <v>516.79999999999995</v>
          </cell>
          <cell r="AL85">
            <v>145.5576569820592</v>
          </cell>
        </row>
      </sheetData>
      <sheetData sheetId="3">
        <row r="19">
          <cell r="N19">
            <v>270.64</v>
          </cell>
          <cell r="AB19">
            <v>394.57918784176991</v>
          </cell>
        </row>
        <row r="20">
          <cell r="F20">
            <v>800</v>
          </cell>
          <cell r="M20">
            <v>38.5</v>
          </cell>
          <cell r="AL20">
            <v>371.93033039420106</v>
          </cell>
        </row>
        <row r="21">
          <cell r="F21">
            <v>800</v>
          </cell>
          <cell r="M21">
            <v>121.91</v>
          </cell>
          <cell r="AL21">
            <v>371.93033039420106</v>
          </cell>
        </row>
        <row r="22">
          <cell r="F22">
            <v>800</v>
          </cell>
          <cell r="M22">
            <v>137.41</v>
          </cell>
          <cell r="AL22">
            <v>371.93033039420106</v>
          </cell>
        </row>
        <row r="23">
          <cell r="F23">
            <v>800</v>
          </cell>
          <cell r="M23">
            <v>31.61</v>
          </cell>
          <cell r="AL23">
            <v>371.93033039420106</v>
          </cell>
        </row>
        <row r="24">
          <cell r="F24">
            <v>800</v>
          </cell>
          <cell r="M24">
            <v>31.93</v>
          </cell>
          <cell r="AL24">
            <v>371.93033039420106</v>
          </cell>
        </row>
        <row r="25">
          <cell r="F25">
            <v>800</v>
          </cell>
          <cell r="M25">
            <v>99.36</v>
          </cell>
          <cell r="AB25">
            <v>410.6582278519777</v>
          </cell>
          <cell r="AL25">
            <v>371.93033039420106</v>
          </cell>
        </row>
        <row r="26">
          <cell r="F26">
            <v>800</v>
          </cell>
          <cell r="M26">
            <v>59</v>
          </cell>
          <cell r="AL26">
            <v>418.74734099072037</v>
          </cell>
        </row>
        <row r="27">
          <cell r="F27">
            <v>800</v>
          </cell>
          <cell r="M27">
            <v>85.04</v>
          </cell>
          <cell r="AL27">
            <v>418.74734099072037</v>
          </cell>
        </row>
        <row r="28">
          <cell r="F28">
            <v>800</v>
          </cell>
          <cell r="M28">
            <v>25.85</v>
          </cell>
          <cell r="AL28">
            <v>418.74734099072037</v>
          </cell>
        </row>
        <row r="29">
          <cell r="F29">
            <v>800</v>
          </cell>
          <cell r="M29">
            <v>92.1</v>
          </cell>
          <cell r="AL29">
            <v>418.74734099072037</v>
          </cell>
        </row>
        <row r="30">
          <cell r="F30">
            <v>800</v>
          </cell>
          <cell r="M30">
            <v>59.95</v>
          </cell>
          <cell r="AL30">
            <v>418.74734099072037</v>
          </cell>
        </row>
        <row r="31">
          <cell r="F31">
            <v>800</v>
          </cell>
          <cell r="M31">
            <v>79.59</v>
          </cell>
          <cell r="AL31">
            <v>418.74734099072037</v>
          </cell>
        </row>
        <row r="32">
          <cell r="F32">
            <v>800</v>
          </cell>
          <cell r="M32">
            <v>77.459999999999994</v>
          </cell>
          <cell r="AL32">
            <v>418.74734099072037</v>
          </cell>
        </row>
        <row r="33">
          <cell r="F33">
            <v>800</v>
          </cell>
          <cell r="M33">
            <v>127.66</v>
          </cell>
          <cell r="AL33">
            <v>418.74734099072037</v>
          </cell>
        </row>
        <row r="34">
          <cell r="F34">
            <v>800</v>
          </cell>
          <cell r="M34">
            <v>107.85</v>
          </cell>
          <cell r="AL34">
            <v>418.74734099072037</v>
          </cell>
        </row>
        <row r="35">
          <cell r="F35">
            <v>800</v>
          </cell>
          <cell r="M35">
            <v>101.39</v>
          </cell>
          <cell r="AL35">
            <v>418.74734099072037</v>
          </cell>
        </row>
        <row r="36">
          <cell r="F36">
            <v>800</v>
          </cell>
          <cell r="M36">
            <v>80.25</v>
          </cell>
          <cell r="AL36">
            <v>452.28488285515658</v>
          </cell>
        </row>
        <row r="37">
          <cell r="F37">
            <v>800</v>
          </cell>
          <cell r="M37">
            <v>84.1</v>
          </cell>
          <cell r="AL37">
            <v>452.28488285515658</v>
          </cell>
        </row>
        <row r="38">
          <cell r="F38">
            <v>800</v>
          </cell>
          <cell r="M38">
            <v>148.11000000000001</v>
          </cell>
          <cell r="AL38">
            <v>452.28488285515658</v>
          </cell>
        </row>
        <row r="39">
          <cell r="F39">
            <v>800</v>
          </cell>
          <cell r="M39">
            <v>212.43</v>
          </cell>
          <cell r="AL39">
            <v>452.28488285515658</v>
          </cell>
        </row>
        <row r="40">
          <cell r="F40">
            <v>800</v>
          </cell>
          <cell r="M40">
            <v>150.68</v>
          </cell>
          <cell r="AL40">
            <v>452.28488285515658</v>
          </cell>
        </row>
        <row r="41">
          <cell r="F41">
            <v>800</v>
          </cell>
          <cell r="M41">
            <v>38.590000000000003</v>
          </cell>
          <cell r="AB41">
            <v>457.06525261228069</v>
          </cell>
          <cell r="AL41">
            <v>452.28488285515658</v>
          </cell>
        </row>
      </sheetData>
      <sheetData sheetId="4">
        <row r="66">
          <cell r="E66">
            <v>500</v>
          </cell>
          <cell r="F66">
            <v>461.4</v>
          </cell>
          <cell r="AL66">
            <v>91.905863066909774</v>
          </cell>
        </row>
      </sheetData>
      <sheetData sheetId="5">
        <row r="17">
          <cell r="F17">
            <v>800</v>
          </cell>
          <cell r="M17">
            <v>33.71</v>
          </cell>
          <cell r="AL17">
            <v>728.55065022870588</v>
          </cell>
        </row>
        <row r="18">
          <cell r="F18">
            <v>800</v>
          </cell>
          <cell r="M18">
            <v>9.56</v>
          </cell>
          <cell r="AL18">
            <v>728.55065022870588</v>
          </cell>
        </row>
        <row r="19">
          <cell r="F19">
            <v>800</v>
          </cell>
          <cell r="M19">
            <v>17.93</v>
          </cell>
          <cell r="AL19">
            <v>728.55065022870588</v>
          </cell>
        </row>
        <row r="20">
          <cell r="F20">
            <v>800</v>
          </cell>
          <cell r="M20">
            <v>45.89</v>
          </cell>
          <cell r="AL20">
            <v>728.55065022870588</v>
          </cell>
        </row>
        <row r="21">
          <cell r="F21">
            <v>800</v>
          </cell>
          <cell r="M21">
            <v>107.8</v>
          </cell>
          <cell r="AL21">
            <v>728.55065022870588</v>
          </cell>
        </row>
        <row r="22">
          <cell r="F22">
            <v>800</v>
          </cell>
          <cell r="M22">
            <v>107.43</v>
          </cell>
          <cell r="AL22">
            <v>728.55065022870588</v>
          </cell>
        </row>
        <row r="23">
          <cell r="F23">
            <v>800</v>
          </cell>
          <cell r="M23">
            <v>2.4500000000000002</v>
          </cell>
          <cell r="N23">
            <v>324.77</v>
          </cell>
          <cell r="AB23">
            <v>349.71511222490813</v>
          </cell>
          <cell r="AL23">
            <v>631.11501475850889</v>
          </cell>
        </row>
        <row r="24">
          <cell r="F24">
            <v>800</v>
          </cell>
          <cell r="M24">
            <v>52.32</v>
          </cell>
          <cell r="AL24">
            <v>318.46222636789207</v>
          </cell>
        </row>
        <row r="25">
          <cell r="F25">
            <v>800</v>
          </cell>
          <cell r="M25">
            <v>103.61</v>
          </cell>
          <cell r="AL25">
            <v>318.46222636789213</v>
          </cell>
        </row>
        <row r="26">
          <cell r="F26">
            <v>800</v>
          </cell>
          <cell r="M26">
            <v>51.56</v>
          </cell>
          <cell r="AB26">
            <v>349.71511222490813</v>
          </cell>
          <cell r="AL26">
            <v>318.46222636789213</v>
          </cell>
        </row>
      </sheetData>
      <sheetData sheetId="6">
        <row r="17">
          <cell r="F17">
            <v>700</v>
          </cell>
          <cell r="M17">
            <v>10.8</v>
          </cell>
          <cell r="AL17">
            <v>411.92992780346884</v>
          </cell>
        </row>
        <row r="18">
          <cell r="F18">
            <v>700</v>
          </cell>
          <cell r="M18">
            <v>52.65</v>
          </cell>
          <cell r="AL18">
            <v>411.92992780346884</v>
          </cell>
        </row>
        <row r="19">
          <cell r="F19">
            <v>700</v>
          </cell>
          <cell r="M19">
            <v>41.62</v>
          </cell>
          <cell r="AL19">
            <v>411.92992780346884</v>
          </cell>
        </row>
        <row r="20">
          <cell r="F20">
            <v>700</v>
          </cell>
          <cell r="M20">
            <v>40.85</v>
          </cell>
          <cell r="N20">
            <v>145.91999999999999</v>
          </cell>
          <cell r="AB20">
            <v>281.91620967022288</v>
          </cell>
          <cell r="AL20">
            <v>411.92992780346884</v>
          </cell>
        </row>
      </sheetData>
      <sheetData sheetId="7">
        <row r="17">
          <cell r="F17">
            <v>334</v>
          </cell>
          <cell r="M17">
            <v>99.77</v>
          </cell>
          <cell r="AL17">
            <v>64.987468054549893</v>
          </cell>
        </row>
        <row r="18">
          <cell r="F18">
            <v>334</v>
          </cell>
          <cell r="M18">
            <v>96.18</v>
          </cell>
          <cell r="AL18">
            <v>64.987468054549893</v>
          </cell>
        </row>
        <row r="19">
          <cell r="F19">
            <v>334</v>
          </cell>
          <cell r="M19">
            <v>60.16</v>
          </cell>
          <cell r="AL19">
            <v>64.987468054549893</v>
          </cell>
        </row>
        <row r="20">
          <cell r="F20">
            <v>334</v>
          </cell>
          <cell r="M20">
            <v>61.03</v>
          </cell>
          <cell r="AL20">
            <v>64.987468054549893</v>
          </cell>
        </row>
        <row r="21">
          <cell r="F21">
            <v>334</v>
          </cell>
          <cell r="M21">
            <v>62.79</v>
          </cell>
          <cell r="AL21">
            <v>64.987468054549893</v>
          </cell>
        </row>
        <row r="22">
          <cell r="F22">
            <v>470.8</v>
          </cell>
          <cell r="M22">
            <v>81.12</v>
          </cell>
          <cell r="AL22">
            <v>164.09749816498535</v>
          </cell>
        </row>
        <row r="23">
          <cell r="F23">
            <v>470.8</v>
          </cell>
          <cell r="M23">
            <v>74.400000000000006</v>
          </cell>
          <cell r="AL23">
            <v>164.09749816498535</v>
          </cell>
        </row>
        <row r="24">
          <cell r="F24">
            <v>470.8</v>
          </cell>
          <cell r="M24">
            <v>20.99</v>
          </cell>
          <cell r="N24">
            <v>556.44000000000005</v>
          </cell>
          <cell r="AB24">
            <v>63.073571466302226</v>
          </cell>
          <cell r="AL24">
            <v>164.09749816498535</v>
          </cell>
        </row>
        <row r="33">
          <cell r="F33">
            <v>500</v>
          </cell>
          <cell r="M33">
            <v>13.42</v>
          </cell>
          <cell r="AL33">
            <v>148.90679054371034</v>
          </cell>
        </row>
        <row r="34">
          <cell r="F34">
            <v>500</v>
          </cell>
          <cell r="M34">
            <v>87.75</v>
          </cell>
          <cell r="AL34">
            <v>148.90679054371034</v>
          </cell>
        </row>
        <row r="35">
          <cell r="F35">
            <v>500</v>
          </cell>
          <cell r="M35">
            <v>78.209999999999994</v>
          </cell>
          <cell r="AL35">
            <v>148.90679054371034</v>
          </cell>
        </row>
        <row r="36">
          <cell r="F36">
            <v>500</v>
          </cell>
          <cell r="M36">
            <v>79.83</v>
          </cell>
          <cell r="AL36">
            <v>148.90679054371034</v>
          </cell>
        </row>
        <row r="37">
          <cell r="F37">
            <v>500</v>
          </cell>
          <cell r="M37">
            <v>50.13</v>
          </cell>
          <cell r="AL37">
            <v>148.90679054371034</v>
          </cell>
        </row>
        <row r="38">
          <cell r="F38">
            <v>500</v>
          </cell>
          <cell r="M38">
            <v>49.74</v>
          </cell>
          <cell r="AL38">
            <v>148.90679054371034</v>
          </cell>
        </row>
        <row r="39">
          <cell r="F39">
            <v>500</v>
          </cell>
          <cell r="M39">
            <v>46.5</v>
          </cell>
          <cell r="AL39">
            <v>148.90679054371034</v>
          </cell>
        </row>
        <row r="40">
          <cell r="F40">
            <v>500</v>
          </cell>
          <cell r="M40">
            <v>67.81</v>
          </cell>
          <cell r="AL40">
            <v>148.90679054371034</v>
          </cell>
        </row>
        <row r="41">
          <cell r="F41">
            <v>500</v>
          </cell>
          <cell r="M41">
            <v>50.01</v>
          </cell>
          <cell r="AL41">
            <v>148.90679054371034</v>
          </cell>
        </row>
        <row r="42">
          <cell r="F42">
            <v>500</v>
          </cell>
          <cell r="M42">
            <v>39.43</v>
          </cell>
          <cell r="N42">
            <v>562.82999999999993</v>
          </cell>
          <cell r="AB42">
            <v>124.65531320749812</v>
          </cell>
          <cell r="AL42">
            <v>148.90679054371034</v>
          </cell>
        </row>
      </sheetData>
      <sheetData sheetId="8">
        <row r="17">
          <cell r="F17">
            <v>600</v>
          </cell>
          <cell r="M17">
            <v>12.56</v>
          </cell>
          <cell r="AL17">
            <v>225.94551961038727</v>
          </cell>
        </row>
        <row r="18">
          <cell r="F18">
            <v>684</v>
          </cell>
          <cell r="M18">
            <v>82.98</v>
          </cell>
          <cell r="AL18">
            <v>405.58400396982654</v>
          </cell>
        </row>
        <row r="19">
          <cell r="F19">
            <v>684</v>
          </cell>
          <cell r="M19">
            <v>83.15</v>
          </cell>
          <cell r="N19">
            <v>178.69</v>
          </cell>
          <cell r="AB19">
            <v>73.996274381360877</v>
          </cell>
          <cell r="AL19">
            <v>405.58400396982654</v>
          </cell>
        </row>
      </sheetData>
      <sheetData sheetId="9">
        <row r="17">
          <cell r="F17">
            <v>169.4</v>
          </cell>
          <cell r="M17">
            <v>61.34</v>
          </cell>
          <cell r="AL17">
            <v>14.097972511255218</v>
          </cell>
        </row>
        <row r="18">
          <cell r="F18">
            <v>175</v>
          </cell>
          <cell r="M18">
            <v>38.619999999999997</v>
          </cell>
          <cell r="AL18">
            <v>11.822710408308502</v>
          </cell>
        </row>
        <row r="19">
          <cell r="F19">
            <v>250</v>
          </cell>
          <cell r="M19">
            <v>56.22</v>
          </cell>
          <cell r="AL19">
            <v>31.668227196489603</v>
          </cell>
        </row>
        <row r="20">
          <cell r="F20">
            <v>250</v>
          </cell>
          <cell r="M20">
            <v>53.09</v>
          </cell>
          <cell r="AL20">
            <v>31.668227196489603</v>
          </cell>
        </row>
        <row r="21">
          <cell r="F21">
            <v>250</v>
          </cell>
          <cell r="M21">
            <v>53.66</v>
          </cell>
          <cell r="AL21">
            <v>31.668227196489603</v>
          </cell>
        </row>
        <row r="22">
          <cell r="F22">
            <v>250</v>
          </cell>
          <cell r="M22">
            <v>6.78</v>
          </cell>
          <cell r="AL22">
            <v>31.668227196489603</v>
          </cell>
        </row>
        <row r="23">
          <cell r="F23">
            <v>250</v>
          </cell>
          <cell r="M23">
            <v>12.99</v>
          </cell>
          <cell r="AL23">
            <v>31.668227196489603</v>
          </cell>
        </row>
        <row r="24">
          <cell r="F24">
            <v>250</v>
          </cell>
          <cell r="M24">
            <v>17.010000000000002</v>
          </cell>
          <cell r="AL24">
            <v>31.668227196489603</v>
          </cell>
        </row>
        <row r="25">
          <cell r="F25">
            <v>300</v>
          </cell>
          <cell r="M25">
            <v>59.74</v>
          </cell>
          <cell r="AL25">
            <v>52.242591479059691</v>
          </cell>
        </row>
        <row r="26">
          <cell r="F26">
            <v>300</v>
          </cell>
          <cell r="M26">
            <v>46</v>
          </cell>
          <cell r="AL26">
            <v>52.242591479059691</v>
          </cell>
        </row>
        <row r="27">
          <cell r="F27">
            <v>300</v>
          </cell>
          <cell r="M27">
            <v>97.41</v>
          </cell>
          <cell r="AL27">
            <v>52.242591479059691</v>
          </cell>
        </row>
        <row r="28">
          <cell r="F28">
            <v>300</v>
          </cell>
          <cell r="M28">
            <v>65.89</v>
          </cell>
          <cell r="AL28">
            <v>52.242591479059691</v>
          </cell>
        </row>
        <row r="29">
          <cell r="F29">
            <v>300</v>
          </cell>
          <cell r="M29">
            <v>95.73</v>
          </cell>
          <cell r="AL29">
            <v>52.242591479059691</v>
          </cell>
        </row>
        <row r="30">
          <cell r="F30">
            <v>300</v>
          </cell>
          <cell r="M30">
            <v>14.65</v>
          </cell>
          <cell r="AL30">
            <v>52.242591479059691</v>
          </cell>
        </row>
        <row r="31">
          <cell r="F31">
            <v>300</v>
          </cell>
          <cell r="M31">
            <v>19.77</v>
          </cell>
          <cell r="AL31">
            <v>52.242591479059691</v>
          </cell>
        </row>
        <row r="32">
          <cell r="F32">
            <v>300</v>
          </cell>
          <cell r="M32">
            <v>9.25</v>
          </cell>
          <cell r="AL32">
            <v>52.242591479059691</v>
          </cell>
        </row>
        <row r="33">
          <cell r="F33">
            <v>300</v>
          </cell>
          <cell r="M33">
            <v>35.270000000000003</v>
          </cell>
          <cell r="AL33">
            <v>52.242591479059691</v>
          </cell>
        </row>
        <row r="34">
          <cell r="F34">
            <v>300</v>
          </cell>
          <cell r="M34">
            <v>65.459999999999994</v>
          </cell>
          <cell r="AL34">
            <v>52.242591479059691</v>
          </cell>
        </row>
        <row r="35">
          <cell r="F35">
            <v>300</v>
          </cell>
          <cell r="M35">
            <v>120.01</v>
          </cell>
          <cell r="AL35">
            <v>52.242591479059691</v>
          </cell>
        </row>
        <row r="36">
          <cell r="F36">
            <v>350</v>
          </cell>
          <cell r="M36">
            <v>8.4559999999999995</v>
          </cell>
          <cell r="AL36">
            <v>79.640118465282882</v>
          </cell>
        </row>
        <row r="37">
          <cell r="F37">
            <v>350</v>
          </cell>
          <cell r="M37">
            <v>111.39</v>
          </cell>
          <cell r="AL37">
            <v>79.640118465282882</v>
          </cell>
        </row>
        <row r="38">
          <cell r="F38">
            <v>350</v>
          </cell>
          <cell r="M38">
            <v>14.96</v>
          </cell>
          <cell r="AL38">
            <v>79.640118465282882</v>
          </cell>
        </row>
        <row r="39">
          <cell r="F39">
            <v>350</v>
          </cell>
          <cell r="M39">
            <v>48.83</v>
          </cell>
          <cell r="AL39">
            <v>79.640118465282882</v>
          </cell>
        </row>
        <row r="40">
          <cell r="F40">
            <v>350</v>
          </cell>
          <cell r="M40">
            <v>128.08000000000001</v>
          </cell>
          <cell r="AL40">
            <v>79.640118465282882</v>
          </cell>
        </row>
        <row r="41">
          <cell r="F41">
            <v>350</v>
          </cell>
          <cell r="M41">
            <v>105.92</v>
          </cell>
          <cell r="AL41">
            <v>79.640118465282882</v>
          </cell>
        </row>
        <row r="42">
          <cell r="F42">
            <v>350</v>
          </cell>
          <cell r="M42">
            <v>110.1</v>
          </cell>
          <cell r="AL42">
            <v>79.640118465282882</v>
          </cell>
        </row>
        <row r="43">
          <cell r="F43">
            <v>350</v>
          </cell>
          <cell r="M43">
            <v>97.86</v>
          </cell>
          <cell r="AL43">
            <v>79.640118465282882</v>
          </cell>
        </row>
        <row r="44">
          <cell r="F44">
            <v>350</v>
          </cell>
          <cell r="M44">
            <v>14.58</v>
          </cell>
          <cell r="AL44">
            <v>79.640118465282882</v>
          </cell>
        </row>
        <row r="45">
          <cell r="F45">
            <v>400</v>
          </cell>
          <cell r="M45">
            <v>56.42</v>
          </cell>
          <cell r="AL45">
            <v>113.26994187435733</v>
          </cell>
        </row>
        <row r="46">
          <cell r="F46">
            <v>600</v>
          </cell>
          <cell r="M46">
            <v>67.62</v>
          </cell>
          <cell r="AL46">
            <v>339.82928310432607</v>
          </cell>
        </row>
        <row r="47">
          <cell r="F47">
            <v>600</v>
          </cell>
          <cell r="M47">
            <v>103.14</v>
          </cell>
          <cell r="AL47">
            <v>339.82928310432607</v>
          </cell>
        </row>
        <row r="48">
          <cell r="F48">
            <v>600</v>
          </cell>
          <cell r="M48">
            <v>95.77</v>
          </cell>
          <cell r="N48">
            <v>1892.0159999999998</v>
          </cell>
          <cell r="AB48">
            <v>99.845943832483201</v>
          </cell>
          <cell r="AL48">
            <v>339.82928310432607</v>
          </cell>
        </row>
      </sheetData>
      <sheetData sheetId="10">
        <row r="17">
          <cell r="F17">
            <v>188.2</v>
          </cell>
          <cell r="M17">
            <v>7.84</v>
          </cell>
          <cell r="AL17">
            <v>21.490565723795282</v>
          </cell>
        </row>
        <row r="18">
          <cell r="F18">
            <v>188.2</v>
          </cell>
          <cell r="M18">
            <v>94.16</v>
          </cell>
          <cell r="AL18">
            <v>21.490565723795282</v>
          </cell>
        </row>
        <row r="19">
          <cell r="F19">
            <v>188.2</v>
          </cell>
          <cell r="M19">
            <v>5.33</v>
          </cell>
          <cell r="AL19">
            <v>21.490565723795282</v>
          </cell>
        </row>
        <row r="20">
          <cell r="F20">
            <v>188.2</v>
          </cell>
          <cell r="M20">
            <v>43.74</v>
          </cell>
          <cell r="AL20">
            <v>21.490565723795282</v>
          </cell>
        </row>
        <row r="21">
          <cell r="F21">
            <v>188.2</v>
          </cell>
          <cell r="M21">
            <v>49.36</v>
          </cell>
          <cell r="AL21">
            <v>21.490565723795282</v>
          </cell>
        </row>
        <row r="22">
          <cell r="F22">
            <v>188.2</v>
          </cell>
          <cell r="M22">
            <v>23.61</v>
          </cell>
          <cell r="AL22">
            <v>21.490565723795282</v>
          </cell>
        </row>
        <row r="23">
          <cell r="F23">
            <v>188.2</v>
          </cell>
          <cell r="M23">
            <v>2.48</v>
          </cell>
          <cell r="AL23">
            <v>21.490565723795282</v>
          </cell>
        </row>
        <row r="24">
          <cell r="F24">
            <v>188.2</v>
          </cell>
          <cell r="M24">
            <v>97.05</v>
          </cell>
          <cell r="AL24">
            <v>34.883293125936412</v>
          </cell>
        </row>
        <row r="25">
          <cell r="F25">
            <v>188.2</v>
          </cell>
          <cell r="M25">
            <v>15.05</v>
          </cell>
          <cell r="AL25">
            <v>33.59701802259179</v>
          </cell>
        </row>
        <row r="26">
          <cell r="F26">
            <v>188.2</v>
          </cell>
          <cell r="M26">
            <v>111</v>
          </cell>
          <cell r="AL26">
            <v>24.548331761566597</v>
          </cell>
        </row>
        <row r="27">
          <cell r="F27">
            <v>188.2</v>
          </cell>
          <cell r="M27">
            <v>37.06</v>
          </cell>
          <cell r="AL27">
            <v>21.11545437904611</v>
          </cell>
        </row>
        <row r="28">
          <cell r="F28">
            <v>188.2</v>
          </cell>
          <cell r="M28">
            <v>31.03</v>
          </cell>
          <cell r="AL28">
            <v>28.907529290830524</v>
          </cell>
        </row>
        <row r="29">
          <cell r="F29">
            <v>188.2</v>
          </cell>
          <cell r="M29">
            <v>13.43</v>
          </cell>
          <cell r="AL29">
            <v>34.947087928215247</v>
          </cell>
        </row>
        <row r="30">
          <cell r="F30">
            <v>188.2</v>
          </cell>
          <cell r="M30">
            <v>33.07</v>
          </cell>
          <cell r="AL30">
            <v>23.052260213991229</v>
          </cell>
        </row>
        <row r="31">
          <cell r="F31">
            <v>188.2</v>
          </cell>
          <cell r="M31">
            <v>25.49</v>
          </cell>
          <cell r="AL31">
            <v>20.338612319127627</v>
          </cell>
        </row>
        <row r="32">
          <cell r="F32">
            <v>188.2</v>
          </cell>
          <cell r="M32">
            <v>24.41</v>
          </cell>
          <cell r="AL32">
            <v>28.564429340886051</v>
          </cell>
        </row>
        <row r="33">
          <cell r="F33">
            <v>188.2</v>
          </cell>
          <cell r="M33">
            <v>40.44</v>
          </cell>
          <cell r="AL33">
            <v>16.147327824238943</v>
          </cell>
        </row>
        <row r="34">
          <cell r="F34">
            <v>188.2</v>
          </cell>
          <cell r="M34">
            <v>23.83</v>
          </cell>
          <cell r="N34">
            <v>678.38</v>
          </cell>
          <cell r="AB34">
            <v>5.3483619328543739</v>
          </cell>
          <cell r="AL34">
            <v>25.642493617062229</v>
          </cell>
        </row>
      </sheetData>
      <sheetData sheetId="11">
        <row r="17">
          <cell r="F17">
            <v>334</v>
          </cell>
          <cell r="M17">
            <v>65.98</v>
          </cell>
          <cell r="AL17">
            <v>104.26892522519175</v>
          </cell>
        </row>
        <row r="18">
          <cell r="F18">
            <v>334</v>
          </cell>
          <cell r="M18">
            <v>105.42</v>
          </cell>
          <cell r="AL18">
            <v>108.68512034922361</v>
          </cell>
        </row>
        <row r="19">
          <cell r="F19">
            <v>334</v>
          </cell>
          <cell r="M19">
            <v>15.6</v>
          </cell>
          <cell r="AL19">
            <v>122.20553552134106</v>
          </cell>
        </row>
        <row r="20">
          <cell r="F20">
            <v>630.6</v>
          </cell>
          <cell r="M20">
            <v>87.04</v>
          </cell>
          <cell r="AL20">
            <v>615.70637276808475</v>
          </cell>
        </row>
        <row r="21">
          <cell r="F21">
            <v>757.8</v>
          </cell>
          <cell r="M21">
            <v>1.85</v>
          </cell>
          <cell r="AL21">
            <v>1004.9090758039621</v>
          </cell>
        </row>
        <row r="22">
          <cell r="F22">
            <v>723.8</v>
          </cell>
          <cell r="M22">
            <v>62.76</v>
          </cell>
          <cell r="AL22">
            <v>606.19052373161799</v>
          </cell>
        </row>
        <row r="23">
          <cell r="F23">
            <v>723.8</v>
          </cell>
          <cell r="M23">
            <v>63.06</v>
          </cell>
          <cell r="AL23">
            <v>497.84327483488352</v>
          </cell>
        </row>
        <row r="24">
          <cell r="F24">
            <v>773.8</v>
          </cell>
          <cell r="M24">
            <v>62.93</v>
          </cell>
          <cell r="AL24">
            <v>528.45249841039288</v>
          </cell>
        </row>
        <row r="25">
          <cell r="F25">
            <v>773.8</v>
          </cell>
          <cell r="M25">
            <v>47.44</v>
          </cell>
          <cell r="N25">
            <v>512.08000000000004</v>
          </cell>
          <cell r="AB25">
            <v>113.72326917259824</v>
          </cell>
          <cell r="AL25">
            <v>528.45249841039288</v>
          </cell>
        </row>
      </sheetData>
      <sheetData sheetId="12">
        <row r="17">
          <cell r="F17">
            <v>376.6</v>
          </cell>
          <cell r="M17">
            <v>55.19</v>
          </cell>
          <cell r="AL17">
            <v>530.91381630656304</v>
          </cell>
        </row>
        <row r="18">
          <cell r="F18">
            <v>376.6</v>
          </cell>
          <cell r="M18">
            <v>3.03</v>
          </cell>
          <cell r="AL18">
            <v>610.41305357652197</v>
          </cell>
        </row>
        <row r="19">
          <cell r="F19">
            <v>376.6</v>
          </cell>
          <cell r="M19">
            <v>100.56</v>
          </cell>
          <cell r="AL19">
            <v>90.201301440132013</v>
          </cell>
        </row>
        <row r="20">
          <cell r="F20">
            <v>376.6</v>
          </cell>
          <cell r="M20">
            <v>15.77</v>
          </cell>
          <cell r="AL20">
            <v>98.674397350988897</v>
          </cell>
        </row>
        <row r="21">
          <cell r="F21">
            <v>376.6</v>
          </cell>
          <cell r="M21">
            <v>102.77</v>
          </cell>
          <cell r="AL21">
            <v>132.65384271034782</v>
          </cell>
        </row>
        <row r="22">
          <cell r="F22">
            <v>376.6</v>
          </cell>
          <cell r="M22">
            <v>121.59</v>
          </cell>
          <cell r="AL22">
            <v>124.61481057551286</v>
          </cell>
        </row>
        <row r="23">
          <cell r="F23">
            <v>376.6</v>
          </cell>
          <cell r="M23">
            <v>126.2</v>
          </cell>
          <cell r="AL23">
            <v>122.37737889323785</v>
          </cell>
        </row>
        <row r="24">
          <cell r="F24">
            <v>376.6</v>
          </cell>
          <cell r="M24">
            <v>9.16</v>
          </cell>
          <cell r="AL24">
            <v>478.63438328718058</v>
          </cell>
        </row>
        <row r="25">
          <cell r="F25">
            <v>376.6</v>
          </cell>
          <cell r="M25">
            <v>101.86</v>
          </cell>
          <cell r="AL25">
            <v>147.07089007673753</v>
          </cell>
        </row>
        <row r="26">
          <cell r="F26">
            <v>376.6</v>
          </cell>
          <cell r="M26">
            <v>119.53</v>
          </cell>
          <cell r="AL26">
            <v>124.19373754017863</v>
          </cell>
        </row>
        <row r="27">
          <cell r="F27">
            <v>376.6</v>
          </cell>
          <cell r="M27">
            <v>62.3</v>
          </cell>
          <cell r="AL27">
            <v>121.89899069761282</v>
          </cell>
        </row>
        <row r="28">
          <cell r="F28">
            <v>376.6</v>
          </cell>
          <cell r="M28">
            <v>129.81</v>
          </cell>
          <cell r="AL28">
            <v>120.7599333662977</v>
          </cell>
        </row>
        <row r="29">
          <cell r="F29">
            <v>376.6</v>
          </cell>
          <cell r="M29">
            <v>89.05</v>
          </cell>
          <cell r="AL29">
            <v>119.87061800547409</v>
          </cell>
        </row>
        <row r="30">
          <cell r="F30">
            <v>376.6</v>
          </cell>
          <cell r="M30">
            <v>74.83</v>
          </cell>
          <cell r="AL30">
            <v>113.99836689477148</v>
          </cell>
        </row>
        <row r="31">
          <cell r="F31">
            <v>376.6</v>
          </cell>
          <cell r="M31">
            <v>11.41</v>
          </cell>
          <cell r="AL31">
            <v>126.85486436466468</v>
          </cell>
        </row>
        <row r="32">
          <cell r="F32">
            <v>376.6</v>
          </cell>
          <cell r="M32">
            <v>87.81</v>
          </cell>
          <cell r="AL32">
            <v>151.15958564917668</v>
          </cell>
        </row>
        <row r="33">
          <cell r="F33">
            <v>376.6</v>
          </cell>
          <cell r="M33">
            <v>60.83</v>
          </cell>
          <cell r="AL33">
            <v>265.74298649357462</v>
          </cell>
        </row>
        <row r="34">
          <cell r="F34">
            <v>334</v>
          </cell>
          <cell r="M34">
            <v>49</v>
          </cell>
          <cell r="AL34">
            <v>109.24972217625564</v>
          </cell>
        </row>
        <row r="35">
          <cell r="F35">
            <v>334</v>
          </cell>
          <cell r="M35">
            <v>37.85</v>
          </cell>
          <cell r="AL35">
            <v>192.06421690048882</v>
          </cell>
        </row>
        <row r="36">
          <cell r="F36">
            <v>334</v>
          </cell>
          <cell r="M36">
            <v>7.88</v>
          </cell>
          <cell r="AL36">
            <v>167.64695248769266</v>
          </cell>
        </row>
        <row r="37">
          <cell r="F37">
            <v>334</v>
          </cell>
          <cell r="M37">
            <v>17.329999999999998</v>
          </cell>
          <cell r="N37">
            <v>1383.7599999999998</v>
          </cell>
          <cell r="AB37">
            <v>83.756745582871631</v>
          </cell>
          <cell r="AL37">
            <v>89.429952412901642</v>
          </cell>
        </row>
      </sheetData>
      <sheetData sheetId="13">
        <row r="17">
          <cell r="F17">
            <v>600</v>
          </cell>
          <cell r="M17">
            <v>10.72</v>
          </cell>
          <cell r="AL17">
            <v>208.25069144536641</v>
          </cell>
        </row>
        <row r="18">
          <cell r="F18">
            <v>600</v>
          </cell>
          <cell r="M18">
            <v>27.24</v>
          </cell>
          <cell r="AL18">
            <v>258.50905390540731</v>
          </cell>
        </row>
        <row r="19">
          <cell r="F19">
            <v>600</v>
          </cell>
          <cell r="M19">
            <v>113.57</v>
          </cell>
          <cell r="AL19">
            <v>258.50905390540731</v>
          </cell>
        </row>
        <row r="20">
          <cell r="F20">
            <v>600</v>
          </cell>
          <cell r="M20">
            <v>34.04</v>
          </cell>
          <cell r="AL20">
            <v>258.50905390540731</v>
          </cell>
        </row>
        <row r="21">
          <cell r="F21">
            <v>600</v>
          </cell>
          <cell r="M21">
            <v>66.48</v>
          </cell>
          <cell r="AL21">
            <v>258.50905390540731</v>
          </cell>
        </row>
        <row r="22">
          <cell r="F22">
            <v>600</v>
          </cell>
          <cell r="M22">
            <v>111.91</v>
          </cell>
          <cell r="N22">
            <v>363.96000000000004</v>
          </cell>
          <cell r="AB22">
            <v>87.449095417972785</v>
          </cell>
          <cell r="AL22">
            <v>258.50905390540731</v>
          </cell>
        </row>
      </sheetData>
      <sheetData sheetId="14">
        <row r="17">
          <cell r="F17">
            <v>350</v>
          </cell>
          <cell r="M17">
            <v>12.65</v>
          </cell>
          <cell r="AL17">
            <v>114.91207760522649</v>
          </cell>
        </row>
        <row r="18">
          <cell r="F18">
            <v>350</v>
          </cell>
          <cell r="M18">
            <v>104.13</v>
          </cell>
          <cell r="AL18">
            <v>26.507468558519172</v>
          </cell>
        </row>
        <row r="19">
          <cell r="F19">
            <v>350</v>
          </cell>
          <cell r="M19">
            <v>96.89</v>
          </cell>
          <cell r="AL19">
            <v>53.114288906106935</v>
          </cell>
        </row>
        <row r="20">
          <cell r="F20">
            <v>400</v>
          </cell>
          <cell r="M20">
            <v>42.86</v>
          </cell>
          <cell r="AL20">
            <v>71.868852488099733</v>
          </cell>
        </row>
        <row r="21">
          <cell r="F21">
            <v>600</v>
          </cell>
          <cell r="M21">
            <v>18.71</v>
          </cell>
          <cell r="AL21">
            <v>585.79305275499155</v>
          </cell>
        </row>
        <row r="22">
          <cell r="F22">
            <v>600</v>
          </cell>
          <cell r="M22">
            <v>113.75</v>
          </cell>
          <cell r="AL22">
            <v>210.09826213909577</v>
          </cell>
        </row>
        <row r="23">
          <cell r="F23">
            <v>600</v>
          </cell>
          <cell r="M23">
            <v>131.02000000000001</v>
          </cell>
          <cell r="AL23">
            <v>210.09826213909577</v>
          </cell>
        </row>
        <row r="24">
          <cell r="F24">
            <v>600</v>
          </cell>
          <cell r="M24">
            <v>38.17</v>
          </cell>
          <cell r="AL24">
            <v>210.09826213909577</v>
          </cell>
        </row>
        <row r="25">
          <cell r="F25">
            <v>600</v>
          </cell>
          <cell r="M25">
            <v>70.430000000000007</v>
          </cell>
          <cell r="AL25">
            <v>210.09826213909577</v>
          </cell>
        </row>
        <row r="26">
          <cell r="F26">
            <v>600</v>
          </cell>
          <cell r="M26">
            <v>21.73</v>
          </cell>
          <cell r="AL26">
            <v>210.09826213909577</v>
          </cell>
        </row>
        <row r="27">
          <cell r="F27">
            <v>600</v>
          </cell>
          <cell r="M27">
            <v>131.18</v>
          </cell>
          <cell r="AL27">
            <v>208.25069144536641</v>
          </cell>
        </row>
        <row r="28">
          <cell r="F28">
            <v>600</v>
          </cell>
          <cell r="M28">
            <v>119.81</v>
          </cell>
          <cell r="AL28">
            <v>208.25069144536641</v>
          </cell>
        </row>
        <row r="29">
          <cell r="F29">
            <v>600</v>
          </cell>
          <cell r="M29">
            <v>119.79</v>
          </cell>
          <cell r="AL29">
            <v>208.25069144536641</v>
          </cell>
        </row>
        <row r="30">
          <cell r="F30">
            <v>600</v>
          </cell>
          <cell r="M30">
            <v>105.86</v>
          </cell>
          <cell r="N30">
            <v>1126.9799999999998</v>
          </cell>
          <cell r="AB30">
            <v>79.052179481818229</v>
          </cell>
          <cell r="AL30">
            <v>208.25069144536641</v>
          </cell>
        </row>
      </sheetData>
      <sheetData sheetId="15">
        <row r="17">
          <cell r="F17">
            <v>169.4</v>
          </cell>
          <cell r="M17">
            <v>12.19</v>
          </cell>
          <cell r="AL17">
            <v>54.893655799615587</v>
          </cell>
        </row>
        <row r="18">
          <cell r="F18">
            <v>175</v>
          </cell>
          <cell r="M18">
            <v>97.51</v>
          </cell>
          <cell r="AL18">
            <v>9.8184030401127131</v>
          </cell>
        </row>
        <row r="19">
          <cell r="F19">
            <v>175</v>
          </cell>
          <cell r="M19">
            <v>94.35</v>
          </cell>
          <cell r="AL19">
            <v>13.630389562578527</v>
          </cell>
        </row>
        <row r="20">
          <cell r="F20">
            <v>175</v>
          </cell>
          <cell r="M20">
            <v>39.82</v>
          </cell>
          <cell r="AL20">
            <v>14.235822671726792</v>
          </cell>
        </row>
        <row r="21">
          <cell r="F21">
            <v>188.2</v>
          </cell>
          <cell r="M21">
            <v>110.64</v>
          </cell>
          <cell r="AL21">
            <v>22.497944751438506</v>
          </cell>
        </row>
        <row r="22">
          <cell r="F22">
            <v>235.4</v>
          </cell>
          <cell r="M22">
            <v>42.94</v>
          </cell>
          <cell r="AL22">
            <v>33.384457988952413</v>
          </cell>
        </row>
        <row r="23">
          <cell r="F23">
            <v>235.4</v>
          </cell>
          <cell r="M23">
            <v>39.39</v>
          </cell>
          <cell r="AL23">
            <v>36.139870451731326</v>
          </cell>
        </row>
        <row r="24">
          <cell r="F24">
            <v>235.4</v>
          </cell>
          <cell r="M24">
            <v>18.350000000000001</v>
          </cell>
          <cell r="AL24">
            <v>35.504278305517758</v>
          </cell>
        </row>
        <row r="25">
          <cell r="F25">
            <v>235.4</v>
          </cell>
          <cell r="M25">
            <v>30.47</v>
          </cell>
          <cell r="AL25">
            <v>28.715658133119792</v>
          </cell>
        </row>
        <row r="26">
          <cell r="F26">
            <v>235.4</v>
          </cell>
          <cell r="M26">
            <v>89.19</v>
          </cell>
          <cell r="AL26">
            <v>33.568111967867921</v>
          </cell>
        </row>
        <row r="27">
          <cell r="F27">
            <v>235.4</v>
          </cell>
          <cell r="M27">
            <v>59.72</v>
          </cell>
          <cell r="AL27">
            <v>28.190209789059725</v>
          </cell>
        </row>
        <row r="28">
          <cell r="F28">
            <v>235.4</v>
          </cell>
          <cell r="M28">
            <v>13.67</v>
          </cell>
          <cell r="AL28">
            <v>64.590476453964968</v>
          </cell>
        </row>
        <row r="29">
          <cell r="F29">
            <v>235.4</v>
          </cell>
          <cell r="M29">
            <v>40.19</v>
          </cell>
          <cell r="AL29">
            <v>33.486128952713742</v>
          </cell>
        </row>
        <row r="30">
          <cell r="F30">
            <v>235.4</v>
          </cell>
          <cell r="M30">
            <v>66.510000000000005</v>
          </cell>
          <cell r="AL30">
            <v>35.060506297169745</v>
          </cell>
        </row>
        <row r="31">
          <cell r="F31">
            <v>235.4</v>
          </cell>
          <cell r="M31">
            <v>85.8</v>
          </cell>
          <cell r="AL31">
            <v>29.639575875393987</v>
          </cell>
        </row>
        <row r="32">
          <cell r="F32">
            <v>235.4</v>
          </cell>
          <cell r="M32">
            <v>18.43</v>
          </cell>
          <cell r="AL32">
            <v>37.791491020877494</v>
          </cell>
        </row>
        <row r="33">
          <cell r="F33">
            <v>250</v>
          </cell>
          <cell r="M33">
            <v>58.76</v>
          </cell>
          <cell r="AL33">
            <v>28.323277205618552</v>
          </cell>
        </row>
        <row r="34">
          <cell r="F34">
            <v>300</v>
          </cell>
          <cell r="M34">
            <v>67.930000000000007</v>
          </cell>
          <cell r="AL34">
            <v>42.393162373207218</v>
          </cell>
        </row>
        <row r="35">
          <cell r="F35">
            <v>300</v>
          </cell>
          <cell r="M35">
            <v>38.479999999999997</v>
          </cell>
          <cell r="N35">
            <v>1024.3399999999997</v>
          </cell>
          <cell r="AB35">
            <v>3.8095942806702481</v>
          </cell>
          <cell r="AL35">
            <v>42.393162373207218</v>
          </cell>
        </row>
      </sheetData>
      <sheetData sheetId="16">
        <row r="17">
          <cell r="F17">
            <v>188.2</v>
          </cell>
          <cell r="M17">
            <v>45.56</v>
          </cell>
          <cell r="AL17">
            <v>18.74759696664924</v>
          </cell>
        </row>
        <row r="18">
          <cell r="F18">
            <v>188.2</v>
          </cell>
          <cell r="M18">
            <v>44.061</v>
          </cell>
          <cell r="AL18">
            <v>21.479760366827307</v>
          </cell>
        </row>
        <row r="19">
          <cell r="F19">
            <v>188.2</v>
          </cell>
          <cell r="M19">
            <v>48.24</v>
          </cell>
          <cell r="AL19">
            <v>21.479760366827307</v>
          </cell>
        </row>
        <row r="20">
          <cell r="F20">
            <v>188.2</v>
          </cell>
          <cell r="M20">
            <v>45.58</v>
          </cell>
          <cell r="AL20">
            <v>21.479760366827307</v>
          </cell>
        </row>
        <row r="21">
          <cell r="F21">
            <v>188.2</v>
          </cell>
          <cell r="M21">
            <v>46.2</v>
          </cell>
          <cell r="AL21">
            <v>21.479760366827307</v>
          </cell>
        </row>
        <row r="22">
          <cell r="F22">
            <v>188.2</v>
          </cell>
          <cell r="M22">
            <v>42.71</v>
          </cell>
          <cell r="AL22">
            <v>21.479760366827307</v>
          </cell>
        </row>
        <row r="23">
          <cell r="F23">
            <v>296.60000000000002</v>
          </cell>
          <cell r="M23">
            <v>30.4</v>
          </cell>
          <cell r="AL23">
            <v>74.354966981056151</v>
          </cell>
        </row>
        <row r="24">
          <cell r="F24">
            <v>296.60000000000002</v>
          </cell>
          <cell r="M24">
            <v>5.3</v>
          </cell>
          <cell r="AL24">
            <v>74.354966981056151</v>
          </cell>
        </row>
        <row r="25">
          <cell r="F25">
            <v>296.60000000000002</v>
          </cell>
          <cell r="M25">
            <v>19.89</v>
          </cell>
          <cell r="AL25">
            <v>74.354966981056151</v>
          </cell>
        </row>
        <row r="26">
          <cell r="F26">
            <v>296.60000000000002</v>
          </cell>
          <cell r="M26">
            <v>44.96</v>
          </cell>
          <cell r="AL26">
            <v>74.354966981056151</v>
          </cell>
        </row>
        <row r="27">
          <cell r="F27">
            <v>296.60000000000002</v>
          </cell>
          <cell r="M27">
            <v>39.68</v>
          </cell>
          <cell r="AL27">
            <v>74.354966981056151</v>
          </cell>
        </row>
        <row r="28">
          <cell r="F28">
            <v>296.60000000000002</v>
          </cell>
          <cell r="M28">
            <v>42.43</v>
          </cell>
          <cell r="AL28">
            <v>74.354966981056151</v>
          </cell>
        </row>
        <row r="29">
          <cell r="F29">
            <v>296.60000000000002</v>
          </cell>
          <cell r="M29">
            <v>43.66</v>
          </cell>
          <cell r="AL29">
            <v>74.354966981056151</v>
          </cell>
        </row>
        <row r="30">
          <cell r="F30">
            <v>296.60000000000002</v>
          </cell>
          <cell r="M30">
            <v>39.17</v>
          </cell>
          <cell r="AL30">
            <v>74.354966981056151</v>
          </cell>
        </row>
        <row r="31">
          <cell r="F31">
            <v>296.60000000000002</v>
          </cell>
          <cell r="M31">
            <v>42.14</v>
          </cell>
          <cell r="AL31">
            <v>74.354966981056151</v>
          </cell>
        </row>
        <row r="32">
          <cell r="F32">
            <v>296.60000000000002</v>
          </cell>
          <cell r="M32">
            <v>35.619999999999997</v>
          </cell>
          <cell r="AL32">
            <v>74.354966981056151</v>
          </cell>
        </row>
        <row r="33">
          <cell r="F33">
            <v>296.60000000000002</v>
          </cell>
          <cell r="M33">
            <v>5.64</v>
          </cell>
          <cell r="AL33">
            <v>74.354966981056151</v>
          </cell>
        </row>
        <row r="34">
          <cell r="F34">
            <v>296.60000000000002</v>
          </cell>
          <cell r="M34">
            <v>54.74</v>
          </cell>
          <cell r="AL34">
            <v>74.354966981056151</v>
          </cell>
        </row>
        <row r="35">
          <cell r="F35">
            <v>296.60000000000002</v>
          </cell>
          <cell r="M35">
            <v>28.26</v>
          </cell>
          <cell r="N35">
            <v>704.24099999999987</v>
          </cell>
          <cell r="AB35">
            <v>4.69791408313856</v>
          </cell>
          <cell r="AL35">
            <v>74.354966981056151</v>
          </cell>
        </row>
      </sheetData>
      <sheetData sheetId="17">
        <row r="17">
          <cell r="F17">
            <v>700</v>
          </cell>
          <cell r="M17">
            <v>14.24</v>
          </cell>
          <cell r="AL17">
            <v>538.98723699340042</v>
          </cell>
        </row>
        <row r="18">
          <cell r="F18">
            <v>700</v>
          </cell>
          <cell r="M18">
            <v>108.06</v>
          </cell>
          <cell r="AL18">
            <v>538.98723699340042</v>
          </cell>
        </row>
        <row r="19">
          <cell r="F19">
            <v>700</v>
          </cell>
          <cell r="M19">
            <v>120.48</v>
          </cell>
          <cell r="AL19">
            <v>538.98723699340042</v>
          </cell>
        </row>
        <row r="20">
          <cell r="F20">
            <v>700</v>
          </cell>
          <cell r="M20">
            <v>73.989999999999995</v>
          </cell>
          <cell r="AL20">
            <v>538.98723699340042</v>
          </cell>
        </row>
        <row r="21">
          <cell r="F21">
            <v>900</v>
          </cell>
          <cell r="M21">
            <v>16.16</v>
          </cell>
          <cell r="N21">
            <v>332.93</v>
          </cell>
          <cell r="AB21">
            <v>533.35483760973352</v>
          </cell>
          <cell r="AL21">
            <v>2311.4072688519409</v>
          </cell>
        </row>
      </sheetData>
      <sheetData sheetId="18">
        <row r="90">
          <cell r="E90">
            <v>355</v>
          </cell>
          <cell r="F90">
            <v>327.60000000000002</v>
          </cell>
          <cell r="AL90">
            <v>62.858938454956743</v>
          </cell>
        </row>
        <row r="114">
          <cell r="F114">
            <v>327.60000000000002</v>
          </cell>
        </row>
      </sheetData>
      <sheetData sheetId="19">
        <row r="17">
          <cell r="F17">
            <v>500</v>
          </cell>
          <cell r="M17">
            <v>58.84</v>
          </cell>
          <cell r="AL17">
            <v>650.23077169136695</v>
          </cell>
          <cell r="AO17">
            <v>2.4514708234462095</v>
          </cell>
        </row>
        <row r="18">
          <cell r="F18">
            <v>500</v>
          </cell>
          <cell r="M18">
            <v>42.27</v>
          </cell>
          <cell r="N18">
            <v>101.11000000000001</v>
          </cell>
          <cell r="AB18">
            <v>79.500452668277106</v>
          </cell>
          <cell r="AL18">
            <v>727.78415825167338</v>
          </cell>
          <cell r="AO18">
            <v>2.6467405236755388</v>
          </cell>
        </row>
        <row r="21">
          <cell r="F21">
            <v>500</v>
          </cell>
          <cell r="M21">
            <v>46.34</v>
          </cell>
          <cell r="AL21">
            <v>781.14288653806921</v>
          </cell>
        </row>
        <row r="22">
          <cell r="F22">
            <v>500</v>
          </cell>
          <cell r="M22">
            <v>120</v>
          </cell>
          <cell r="AL22">
            <v>288.61257274330461</v>
          </cell>
        </row>
        <row r="23">
          <cell r="F23">
            <v>500</v>
          </cell>
          <cell r="M23">
            <v>78.95</v>
          </cell>
          <cell r="AL23">
            <v>257.55537194309881</v>
          </cell>
        </row>
        <row r="24">
          <cell r="F24">
            <v>500</v>
          </cell>
          <cell r="M24">
            <v>10.16</v>
          </cell>
          <cell r="AL24">
            <v>278.10301366641937</v>
          </cell>
        </row>
        <row r="25">
          <cell r="F25">
            <v>500</v>
          </cell>
          <cell r="M25">
            <v>136.4</v>
          </cell>
          <cell r="AL25">
            <v>278.10301366641937</v>
          </cell>
        </row>
        <row r="26">
          <cell r="F26">
            <v>500</v>
          </cell>
          <cell r="M26">
            <v>96.04</v>
          </cell>
          <cell r="AL26">
            <v>278.10301366641937</v>
          </cell>
        </row>
        <row r="27">
          <cell r="F27">
            <v>500</v>
          </cell>
          <cell r="M27">
            <v>54.88</v>
          </cell>
          <cell r="AL27">
            <v>278.10301366641937</v>
          </cell>
        </row>
        <row r="28">
          <cell r="F28">
            <v>500</v>
          </cell>
          <cell r="M28">
            <v>11.59</v>
          </cell>
          <cell r="N28">
            <v>554.36000000000013</v>
          </cell>
          <cell r="AB28">
            <v>141.67739398387408</v>
          </cell>
          <cell r="AL28">
            <v>278.10301366641937</v>
          </cell>
        </row>
        <row r="31">
          <cell r="F31">
            <v>600</v>
          </cell>
          <cell r="M31">
            <v>31.62</v>
          </cell>
          <cell r="AL31">
            <v>253.2923276750688</v>
          </cell>
        </row>
        <row r="32">
          <cell r="F32">
            <v>600</v>
          </cell>
          <cell r="M32">
            <v>45.8</v>
          </cell>
          <cell r="AL32">
            <v>253.2923276750688</v>
          </cell>
        </row>
        <row r="33">
          <cell r="F33">
            <v>600</v>
          </cell>
          <cell r="M33">
            <v>86.3</v>
          </cell>
          <cell r="AL33">
            <v>253.2923276750688</v>
          </cell>
        </row>
        <row r="34">
          <cell r="F34">
            <v>600</v>
          </cell>
          <cell r="M34">
            <v>122.64</v>
          </cell>
          <cell r="AL34">
            <v>253.2923276750688</v>
          </cell>
        </row>
        <row r="35">
          <cell r="F35">
            <v>600</v>
          </cell>
          <cell r="M35">
            <v>28.11</v>
          </cell>
          <cell r="N35">
            <v>314.47000000000003</v>
          </cell>
          <cell r="AB35">
            <v>280.72511326644724</v>
          </cell>
          <cell r="AL35">
            <v>253.2923276750688</v>
          </cell>
        </row>
        <row r="38">
          <cell r="F38">
            <v>600</v>
          </cell>
          <cell r="M38">
            <v>143.72</v>
          </cell>
          <cell r="AL38">
            <v>367.09864495847569</v>
          </cell>
        </row>
        <row r="39">
          <cell r="F39">
            <v>600</v>
          </cell>
          <cell r="M39">
            <v>100.37</v>
          </cell>
          <cell r="AL39">
            <v>367.09864495847569</v>
          </cell>
        </row>
        <row r="40">
          <cell r="F40">
            <v>600</v>
          </cell>
          <cell r="M40">
            <v>9.41</v>
          </cell>
          <cell r="N40">
            <v>253.5</v>
          </cell>
          <cell r="AB40">
            <v>356.43760993067406</v>
          </cell>
          <cell r="AL40">
            <v>367.09864495847569</v>
          </cell>
        </row>
        <row r="43">
          <cell r="F43">
            <v>700</v>
          </cell>
          <cell r="M43">
            <v>87.58</v>
          </cell>
          <cell r="AL43">
            <v>447.92800641130867</v>
          </cell>
        </row>
        <row r="44">
          <cell r="F44">
            <v>700</v>
          </cell>
          <cell r="M44">
            <v>33.47</v>
          </cell>
          <cell r="AL44">
            <v>447.92800641130867</v>
          </cell>
        </row>
        <row r="45">
          <cell r="F45">
            <v>700</v>
          </cell>
          <cell r="M45">
            <v>66.03</v>
          </cell>
          <cell r="AL45">
            <v>447.92800641130867</v>
          </cell>
        </row>
        <row r="46">
          <cell r="F46">
            <v>700</v>
          </cell>
          <cell r="M46">
            <v>86.79</v>
          </cell>
          <cell r="AL46">
            <v>447.92800641130867</v>
          </cell>
        </row>
        <row r="47">
          <cell r="F47">
            <v>700</v>
          </cell>
          <cell r="M47">
            <v>117.21</v>
          </cell>
          <cell r="AL47">
            <v>447.92800641130867</v>
          </cell>
        </row>
        <row r="48">
          <cell r="F48">
            <v>700</v>
          </cell>
          <cell r="M48">
            <v>113.8</v>
          </cell>
          <cell r="AL48">
            <v>447.92800641130867</v>
          </cell>
        </row>
        <row r="49">
          <cell r="F49">
            <v>700</v>
          </cell>
          <cell r="M49">
            <v>59.72</v>
          </cell>
          <cell r="AL49">
            <v>447.92800641130867</v>
          </cell>
        </row>
        <row r="50">
          <cell r="F50">
            <v>700</v>
          </cell>
          <cell r="M50">
            <v>110.93</v>
          </cell>
          <cell r="N50">
            <v>675.53</v>
          </cell>
          <cell r="AB50">
            <v>526.97992659762122</v>
          </cell>
          <cell r="AL50">
            <v>447.92800641130867</v>
          </cell>
        </row>
      </sheetData>
      <sheetData sheetId="20">
        <row r="17">
          <cell r="F17">
            <v>296.60000000000002</v>
          </cell>
          <cell r="AL17">
            <v>63.964952431141086</v>
          </cell>
        </row>
        <row r="18">
          <cell r="N18">
            <v>95.26</v>
          </cell>
          <cell r="AB18">
            <v>16.864374669060538</v>
          </cell>
        </row>
        <row r="21">
          <cell r="F21">
            <v>296.60000000000002</v>
          </cell>
          <cell r="M21">
            <v>3.16</v>
          </cell>
          <cell r="AL21">
            <v>79.637123573749705</v>
          </cell>
        </row>
        <row r="22">
          <cell r="F22">
            <v>376.6</v>
          </cell>
          <cell r="M22">
            <v>105.71</v>
          </cell>
          <cell r="AL22">
            <v>152.05816068892048</v>
          </cell>
        </row>
        <row r="23">
          <cell r="F23">
            <v>376.6</v>
          </cell>
          <cell r="M23">
            <v>8.93</v>
          </cell>
          <cell r="AL23">
            <v>152.05816068892048</v>
          </cell>
        </row>
        <row r="24">
          <cell r="F24">
            <v>376.6</v>
          </cell>
          <cell r="M24">
            <v>5.4</v>
          </cell>
          <cell r="AL24">
            <v>152.05816068892048</v>
          </cell>
        </row>
        <row r="25">
          <cell r="F25">
            <v>400</v>
          </cell>
          <cell r="M25">
            <v>19.04</v>
          </cell>
          <cell r="AL25">
            <v>113.96499148017502</v>
          </cell>
        </row>
        <row r="26">
          <cell r="F26">
            <v>400</v>
          </cell>
          <cell r="M26">
            <v>1.79</v>
          </cell>
          <cell r="AL26">
            <v>113.96499148017502</v>
          </cell>
        </row>
        <row r="27">
          <cell r="F27">
            <v>400</v>
          </cell>
          <cell r="M27">
            <v>90.46</v>
          </cell>
          <cell r="AL27">
            <v>113.96499148017502</v>
          </cell>
        </row>
        <row r="28">
          <cell r="F28">
            <v>400</v>
          </cell>
          <cell r="M28">
            <v>10.57</v>
          </cell>
          <cell r="AL28">
            <v>113.96499148017502</v>
          </cell>
        </row>
        <row r="29">
          <cell r="F29">
            <v>400</v>
          </cell>
          <cell r="M29">
            <v>16.39</v>
          </cell>
          <cell r="AL29">
            <v>113.96499148017502</v>
          </cell>
        </row>
        <row r="30">
          <cell r="F30">
            <v>400</v>
          </cell>
          <cell r="M30">
            <v>64.66</v>
          </cell>
          <cell r="AL30">
            <v>113.96499148017502</v>
          </cell>
        </row>
        <row r="31">
          <cell r="F31">
            <v>400</v>
          </cell>
          <cell r="M31">
            <v>82.02</v>
          </cell>
          <cell r="AL31">
            <v>113.96499148017502</v>
          </cell>
        </row>
        <row r="32">
          <cell r="F32">
            <v>400</v>
          </cell>
          <cell r="M32">
            <v>51.75</v>
          </cell>
          <cell r="N32">
            <v>459.87999999999988</v>
          </cell>
          <cell r="AB32">
            <v>16.864374669060538</v>
          </cell>
          <cell r="AL32">
            <v>113.96499148017502</v>
          </cell>
        </row>
        <row r="35">
          <cell r="F35">
            <v>500</v>
          </cell>
          <cell r="M35">
            <v>6.02</v>
          </cell>
          <cell r="AL35">
            <v>144.18374385367042</v>
          </cell>
        </row>
        <row r="36">
          <cell r="F36">
            <v>500</v>
          </cell>
          <cell r="M36">
            <v>4.28</v>
          </cell>
          <cell r="AL36">
            <v>144.18374385367042</v>
          </cell>
        </row>
        <row r="37">
          <cell r="F37">
            <v>500</v>
          </cell>
          <cell r="M37">
            <v>76.930000000000007</v>
          </cell>
          <cell r="AL37">
            <v>144.18374385367042</v>
          </cell>
        </row>
        <row r="38">
          <cell r="F38">
            <v>500</v>
          </cell>
          <cell r="M38">
            <v>30.8</v>
          </cell>
          <cell r="AL38">
            <v>144.18374385367042</v>
          </cell>
        </row>
        <row r="39">
          <cell r="F39">
            <v>500</v>
          </cell>
          <cell r="M39">
            <v>6.17</v>
          </cell>
          <cell r="AL39">
            <v>144.18374385367042</v>
          </cell>
        </row>
        <row r="40">
          <cell r="F40">
            <v>500</v>
          </cell>
          <cell r="M40">
            <v>7.47</v>
          </cell>
          <cell r="AL40">
            <v>144.18374385367042</v>
          </cell>
        </row>
        <row r="41">
          <cell r="F41">
            <v>500</v>
          </cell>
          <cell r="M41">
            <v>57.58</v>
          </cell>
          <cell r="AL41">
            <v>144.18374385367042</v>
          </cell>
        </row>
        <row r="42">
          <cell r="F42">
            <v>500</v>
          </cell>
          <cell r="M42">
            <v>11.51</v>
          </cell>
          <cell r="AL42">
            <v>144.18374385367042</v>
          </cell>
        </row>
        <row r="43">
          <cell r="F43">
            <v>500</v>
          </cell>
          <cell r="M43">
            <v>66.34</v>
          </cell>
          <cell r="AL43">
            <v>144.18374385367031</v>
          </cell>
        </row>
        <row r="44">
          <cell r="F44">
            <v>500</v>
          </cell>
          <cell r="M44">
            <v>35.78</v>
          </cell>
          <cell r="AL44">
            <v>144.18374385367031</v>
          </cell>
        </row>
        <row r="45">
          <cell r="F45">
            <v>500</v>
          </cell>
          <cell r="M45">
            <v>12.7</v>
          </cell>
          <cell r="AL45">
            <v>144.18374385367031</v>
          </cell>
        </row>
        <row r="46">
          <cell r="F46">
            <v>500</v>
          </cell>
          <cell r="M46">
            <v>6.1</v>
          </cell>
          <cell r="AL46">
            <v>336.28492384948242</v>
          </cell>
        </row>
        <row r="47">
          <cell r="F47">
            <v>500</v>
          </cell>
          <cell r="M47">
            <v>11.68</v>
          </cell>
          <cell r="N47">
            <v>333.36</v>
          </cell>
          <cell r="AB47">
            <v>68.606597898003827</v>
          </cell>
          <cell r="AL47">
            <v>171.00716325435744</v>
          </cell>
        </row>
        <row r="51">
          <cell r="F51">
            <v>500</v>
          </cell>
          <cell r="M51">
            <v>3.49</v>
          </cell>
          <cell r="AL51">
            <v>199.43753443970937</v>
          </cell>
        </row>
        <row r="52">
          <cell r="F52">
            <v>500</v>
          </cell>
          <cell r="M52">
            <v>100</v>
          </cell>
          <cell r="AL52">
            <v>199.43753443970937</v>
          </cell>
        </row>
        <row r="53">
          <cell r="F53">
            <v>500</v>
          </cell>
          <cell r="M53">
            <v>91.78</v>
          </cell>
          <cell r="AL53">
            <v>199.43753443970937</v>
          </cell>
        </row>
        <row r="54">
          <cell r="F54">
            <v>500</v>
          </cell>
          <cell r="M54">
            <v>48.48</v>
          </cell>
          <cell r="AL54">
            <v>199.43753443970937</v>
          </cell>
        </row>
        <row r="55">
          <cell r="F55">
            <v>500</v>
          </cell>
          <cell r="M55">
            <v>75.3</v>
          </cell>
          <cell r="AL55">
            <v>199.43753443970937</v>
          </cell>
        </row>
        <row r="56">
          <cell r="F56">
            <v>500</v>
          </cell>
          <cell r="M56">
            <v>10.02</v>
          </cell>
          <cell r="AL56">
            <v>199.43753443970937</v>
          </cell>
        </row>
        <row r="57">
          <cell r="F57">
            <v>500</v>
          </cell>
          <cell r="M57">
            <v>16.39</v>
          </cell>
          <cell r="N57">
            <v>345.45999999999992</v>
          </cell>
          <cell r="AB57">
            <v>84.230999121215916</v>
          </cell>
          <cell r="AL57">
            <v>199.43753443970937</v>
          </cell>
        </row>
      </sheetData>
      <sheetData sheetId="21">
        <row r="17">
          <cell r="F17">
            <v>235.4</v>
          </cell>
          <cell r="M17">
            <v>94.71</v>
          </cell>
          <cell r="AL17">
            <v>131.59723258905649</v>
          </cell>
        </row>
        <row r="18">
          <cell r="F18">
            <v>235.4</v>
          </cell>
          <cell r="M18">
            <v>37.92</v>
          </cell>
          <cell r="N18">
            <v>132.63</v>
          </cell>
          <cell r="AB18">
            <v>16.121737950262453</v>
          </cell>
          <cell r="AL18">
            <v>131.59723258905649</v>
          </cell>
        </row>
        <row r="19">
          <cell r="F19">
            <v>334</v>
          </cell>
          <cell r="M19">
            <v>102.26</v>
          </cell>
          <cell r="AL19">
            <v>126.33212341714784</v>
          </cell>
        </row>
        <row r="20">
          <cell r="F20">
            <v>334</v>
          </cell>
          <cell r="M20">
            <v>79.7</v>
          </cell>
          <cell r="AL20">
            <v>126.33212341714784</v>
          </cell>
        </row>
        <row r="21">
          <cell r="F21">
            <v>400</v>
          </cell>
          <cell r="M21">
            <v>2.35</v>
          </cell>
          <cell r="AL21">
            <v>112.53303567980024</v>
          </cell>
        </row>
        <row r="22">
          <cell r="F22">
            <v>400</v>
          </cell>
          <cell r="M22">
            <v>9.99</v>
          </cell>
          <cell r="AL22">
            <v>122.55836160634811</v>
          </cell>
        </row>
        <row r="23">
          <cell r="F23">
            <v>400</v>
          </cell>
          <cell r="M23">
            <v>7.31</v>
          </cell>
          <cell r="AB23">
            <v>57.927074314423407</v>
          </cell>
          <cell r="AL23">
            <v>910.85538943550284</v>
          </cell>
        </row>
      </sheetData>
      <sheetData sheetId="22">
        <row r="17">
          <cell r="F17">
            <v>350</v>
          </cell>
          <cell r="M17">
            <v>71.2</v>
          </cell>
          <cell r="AL17">
            <v>67.906297024055689</v>
          </cell>
        </row>
        <row r="18">
          <cell r="F18">
            <v>334</v>
          </cell>
          <cell r="M18">
            <v>12.11</v>
          </cell>
          <cell r="AL18">
            <v>76.676284037255058</v>
          </cell>
        </row>
        <row r="19">
          <cell r="F19">
            <v>334</v>
          </cell>
          <cell r="M19">
            <v>99.26</v>
          </cell>
          <cell r="AL19">
            <v>76.676284037255058</v>
          </cell>
        </row>
        <row r="20">
          <cell r="F20">
            <v>334</v>
          </cell>
          <cell r="M20">
            <v>63.05</v>
          </cell>
          <cell r="AL20">
            <v>76.676284037255058</v>
          </cell>
        </row>
        <row r="21">
          <cell r="F21">
            <v>334</v>
          </cell>
          <cell r="M21">
            <v>102.07</v>
          </cell>
          <cell r="AL21">
            <v>76.676284037255058</v>
          </cell>
        </row>
        <row r="22">
          <cell r="F22">
            <v>334</v>
          </cell>
          <cell r="M22">
            <v>96.61</v>
          </cell>
          <cell r="AL22">
            <v>74.40364061484938</v>
          </cell>
        </row>
        <row r="23">
          <cell r="F23">
            <v>334</v>
          </cell>
          <cell r="M23">
            <v>47.98</v>
          </cell>
          <cell r="AL23">
            <v>74.40364061484938</v>
          </cell>
        </row>
        <row r="24">
          <cell r="F24">
            <v>334</v>
          </cell>
          <cell r="M24">
            <v>51.53</v>
          </cell>
          <cell r="AL24">
            <v>74.40364061484938</v>
          </cell>
        </row>
        <row r="25">
          <cell r="F25">
            <v>334</v>
          </cell>
          <cell r="M25">
            <v>58.44</v>
          </cell>
          <cell r="AL25">
            <v>74.40364061484938</v>
          </cell>
        </row>
        <row r="26">
          <cell r="F26">
            <v>334</v>
          </cell>
          <cell r="M26">
            <v>64.23</v>
          </cell>
          <cell r="AL26">
            <v>74.40364061484938</v>
          </cell>
        </row>
        <row r="27">
          <cell r="F27">
            <v>334</v>
          </cell>
          <cell r="M27">
            <v>28.32</v>
          </cell>
          <cell r="AL27">
            <v>74.40364061484938</v>
          </cell>
        </row>
        <row r="28">
          <cell r="F28">
            <v>334</v>
          </cell>
          <cell r="M28">
            <v>89.07</v>
          </cell>
          <cell r="AL28">
            <v>74.40364061484938</v>
          </cell>
        </row>
        <row r="29">
          <cell r="F29">
            <v>334</v>
          </cell>
          <cell r="M29">
            <v>7.29</v>
          </cell>
          <cell r="N29">
            <v>791.16000000000008</v>
          </cell>
          <cell r="AB29">
            <v>44.510478120396563</v>
          </cell>
          <cell r="AL29">
            <v>74.40364061484938</v>
          </cell>
        </row>
      </sheetData>
      <sheetData sheetId="23">
        <row r="17">
          <cell r="F17">
            <v>423.8</v>
          </cell>
          <cell r="M17">
            <v>41.59</v>
          </cell>
          <cell r="AL17">
            <v>115.17872730379533</v>
          </cell>
        </row>
        <row r="18">
          <cell r="F18">
            <v>423.8</v>
          </cell>
          <cell r="M18">
            <v>38.11</v>
          </cell>
          <cell r="AL18">
            <v>115.17872730379533</v>
          </cell>
        </row>
        <row r="19">
          <cell r="F19">
            <v>423.8</v>
          </cell>
          <cell r="M19">
            <v>64.44</v>
          </cell>
          <cell r="AL19">
            <v>115.17872730379533</v>
          </cell>
        </row>
        <row r="20">
          <cell r="F20">
            <v>423.8</v>
          </cell>
          <cell r="M20">
            <v>119.35</v>
          </cell>
          <cell r="AL20">
            <v>115.17872730379533</v>
          </cell>
        </row>
        <row r="21">
          <cell r="F21">
            <v>423.8</v>
          </cell>
          <cell r="M21">
            <v>14.8</v>
          </cell>
          <cell r="AL21">
            <v>115.17872730379533</v>
          </cell>
        </row>
        <row r="22">
          <cell r="F22">
            <v>423.8</v>
          </cell>
          <cell r="M22">
            <v>115.84</v>
          </cell>
          <cell r="N22">
            <v>394.13</v>
          </cell>
          <cell r="AB22">
            <v>84.721379159512722</v>
          </cell>
          <cell r="AL22">
            <v>115.17872730379533</v>
          </cell>
        </row>
      </sheetData>
      <sheetData sheetId="24">
        <row r="17">
          <cell r="F17">
            <v>296.60000000000002</v>
          </cell>
          <cell r="M17">
            <v>50.39</v>
          </cell>
          <cell r="AL17">
            <v>57.989398166047444</v>
          </cell>
        </row>
        <row r="18">
          <cell r="F18">
            <v>296.60000000000002</v>
          </cell>
          <cell r="M18">
            <v>23.29</v>
          </cell>
          <cell r="AL18">
            <v>57.989398166047444</v>
          </cell>
        </row>
        <row r="19">
          <cell r="F19">
            <v>296.60000000000002</v>
          </cell>
          <cell r="M19">
            <v>24.4</v>
          </cell>
          <cell r="N19">
            <v>98.080000000000013</v>
          </cell>
          <cell r="AB19">
            <v>4.7902549761269819</v>
          </cell>
          <cell r="AL19">
            <v>57.989398166047444</v>
          </cell>
        </row>
        <row r="20">
          <cell r="F20">
            <v>376.6</v>
          </cell>
          <cell r="M20">
            <v>18.989999999999998</v>
          </cell>
          <cell r="AL20">
            <v>84.619641959204486</v>
          </cell>
        </row>
        <row r="21">
          <cell r="F21">
            <v>376.6</v>
          </cell>
          <cell r="M21">
            <v>103.84</v>
          </cell>
          <cell r="AL21">
            <v>84.619641959204486</v>
          </cell>
        </row>
        <row r="22">
          <cell r="F22">
            <v>376.6</v>
          </cell>
          <cell r="M22">
            <v>35.770000000000003</v>
          </cell>
          <cell r="AL22">
            <v>84.619641959204486</v>
          </cell>
        </row>
        <row r="23">
          <cell r="F23">
            <v>376.6</v>
          </cell>
          <cell r="M23">
            <v>68.400000000000006</v>
          </cell>
          <cell r="AL23">
            <v>84.619641959204486</v>
          </cell>
        </row>
        <row r="24">
          <cell r="F24">
            <v>376.6</v>
          </cell>
          <cell r="M24">
            <v>58.99</v>
          </cell>
          <cell r="AL24">
            <v>84.619641959204486</v>
          </cell>
        </row>
        <row r="25">
          <cell r="F25">
            <v>376.6</v>
          </cell>
          <cell r="M25">
            <v>87.22</v>
          </cell>
          <cell r="AL25">
            <v>84.619641959204486</v>
          </cell>
        </row>
        <row r="26">
          <cell r="F26">
            <v>376.6</v>
          </cell>
          <cell r="M26">
            <v>113.48</v>
          </cell>
          <cell r="AL26">
            <v>84.048833811577268</v>
          </cell>
        </row>
        <row r="27">
          <cell r="F27">
            <v>376.6</v>
          </cell>
          <cell r="M27">
            <v>131.79</v>
          </cell>
          <cell r="AL27">
            <v>84.048833811577268</v>
          </cell>
        </row>
        <row r="28">
          <cell r="F28">
            <v>376.6</v>
          </cell>
          <cell r="M28">
            <v>18.98</v>
          </cell>
          <cell r="AL28">
            <v>84.048833811577268</v>
          </cell>
        </row>
        <row r="29">
          <cell r="F29">
            <v>376.6</v>
          </cell>
          <cell r="M29">
            <v>113.65</v>
          </cell>
          <cell r="AL29">
            <v>84.048833811577268</v>
          </cell>
        </row>
        <row r="30">
          <cell r="F30">
            <v>376.6</v>
          </cell>
          <cell r="M30">
            <v>93.66</v>
          </cell>
          <cell r="AB30">
            <v>55.999150159689293</v>
          </cell>
          <cell r="AL30">
            <v>84.048833811577268</v>
          </cell>
        </row>
      </sheetData>
      <sheetData sheetId="25">
        <row r="80">
          <cell r="E80">
            <v>315</v>
          </cell>
          <cell r="F80">
            <v>290.60000000000002</v>
          </cell>
          <cell r="AL80">
            <v>61.86837949389632</v>
          </cell>
        </row>
      </sheetData>
      <sheetData sheetId="26">
        <row r="17">
          <cell r="F17">
            <v>400</v>
          </cell>
          <cell r="M17">
            <v>18.29</v>
          </cell>
          <cell r="AL17">
            <v>115.04305088913931</v>
          </cell>
        </row>
        <row r="18">
          <cell r="F18">
            <v>400</v>
          </cell>
          <cell r="M18">
            <v>96.02</v>
          </cell>
          <cell r="AL18">
            <v>115.04305088913931</v>
          </cell>
        </row>
        <row r="19">
          <cell r="F19">
            <v>400</v>
          </cell>
          <cell r="M19">
            <v>125.14</v>
          </cell>
          <cell r="AL19">
            <v>115.04305088913931</v>
          </cell>
        </row>
        <row r="20">
          <cell r="F20">
            <v>400</v>
          </cell>
          <cell r="M20">
            <v>48.68</v>
          </cell>
          <cell r="AL20">
            <v>115.04305088913931</v>
          </cell>
        </row>
        <row r="21">
          <cell r="F21">
            <v>400</v>
          </cell>
          <cell r="M21">
            <v>88.61</v>
          </cell>
          <cell r="AL21">
            <v>115.04305088913931</v>
          </cell>
        </row>
        <row r="22">
          <cell r="F22">
            <v>400</v>
          </cell>
          <cell r="M22">
            <v>56.56</v>
          </cell>
          <cell r="AL22">
            <v>115.04305088913931</v>
          </cell>
        </row>
        <row r="23">
          <cell r="F23">
            <v>400</v>
          </cell>
          <cell r="M23">
            <v>14.82</v>
          </cell>
          <cell r="N23">
            <v>448.12</v>
          </cell>
          <cell r="AB23">
            <v>132.4668534767267</v>
          </cell>
          <cell r="AL23">
            <v>115.04305088913931</v>
          </cell>
        </row>
        <row r="24">
          <cell r="F24">
            <v>450</v>
          </cell>
          <cell r="M24">
            <v>11.47</v>
          </cell>
          <cell r="AL24">
            <v>158.42776820511514</v>
          </cell>
        </row>
        <row r="25">
          <cell r="F25">
            <v>450</v>
          </cell>
          <cell r="M25">
            <v>116.31</v>
          </cell>
          <cell r="AL25">
            <v>563.85654343726685</v>
          </cell>
        </row>
        <row r="26">
          <cell r="F26">
            <v>450</v>
          </cell>
          <cell r="M26">
            <v>79.42</v>
          </cell>
          <cell r="AL26">
            <v>322.76849518209684</v>
          </cell>
        </row>
        <row r="27">
          <cell r="F27">
            <v>450</v>
          </cell>
          <cell r="M27">
            <v>47.61</v>
          </cell>
          <cell r="AL27">
            <v>182.23948166399126</v>
          </cell>
        </row>
        <row r="28">
          <cell r="F28">
            <v>450</v>
          </cell>
          <cell r="M28">
            <v>7.77</v>
          </cell>
          <cell r="AL28">
            <v>167.93026519474907</v>
          </cell>
        </row>
        <row r="29">
          <cell r="F29">
            <v>555.20000000000005</v>
          </cell>
          <cell r="M29">
            <v>12.43</v>
          </cell>
          <cell r="AL29">
            <v>375.60724343251684</v>
          </cell>
        </row>
        <row r="30">
          <cell r="F30">
            <v>630</v>
          </cell>
          <cell r="M30">
            <v>69.760000000000005</v>
          </cell>
          <cell r="AL30">
            <v>416.97699389951458</v>
          </cell>
        </row>
        <row r="31">
          <cell r="F31">
            <v>450</v>
          </cell>
          <cell r="M31">
            <v>104.98</v>
          </cell>
          <cell r="AL31">
            <v>167.93026519474907</v>
          </cell>
        </row>
        <row r="32">
          <cell r="F32">
            <v>450</v>
          </cell>
          <cell r="M32">
            <v>66.11</v>
          </cell>
          <cell r="AL32">
            <v>167.93026519474907</v>
          </cell>
        </row>
        <row r="33">
          <cell r="F33">
            <v>450</v>
          </cell>
          <cell r="M33">
            <v>34.71</v>
          </cell>
          <cell r="AL33">
            <v>167.93026519474907</v>
          </cell>
        </row>
        <row r="34">
          <cell r="F34">
            <v>450</v>
          </cell>
          <cell r="M34">
            <v>129.1</v>
          </cell>
          <cell r="AL34">
            <v>189.08885828797958</v>
          </cell>
        </row>
        <row r="35">
          <cell r="F35">
            <v>450</v>
          </cell>
          <cell r="M35">
            <v>112.75</v>
          </cell>
          <cell r="AL35">
            <v>266.78696701036307</v>
          </cell>
        </row>
        <row r="36">
          <cell r="F36">
            <v>450</v>
          </cell>
          <cell r="M36">
            <v>49.35</v>
          </cell>
          <cell r="AB36">
            <v>138.7091530240904</v>
          </cell>
          <cell r="AL36">
            <v>244.92421076694552</v>
          </cell>
        </row>
      </sheetData>
      <sheetData sheetId="27">
        <row r="77">
          <cell r="E77">
            <v>250</v>
          </cell>
          <cell r="F77">
            <v>230.6</v>
          </cell>
          <cell r="AL77">
            <v>28.527464032337335</v>
          </cell>
        </row>
      </sheetData>
      <sheetData sheetId="28">
        <row r="17">
          <cell r="F17">
            <v>400</v>
          </cell>
          <cell r="M17">
            <v>8.1</v>
          </cell>
          <cell r="AL17">
            <v>250.52386894456475</v>
          </cell>
        </row>
        <row r="18">
          <cell r="F18">
            <v>400</v>
          </cell>
          <cell r="M18">
            <v>21.73</v>
          </cell>
          <cell r="N18">
            <v>29.83</v>
          </cell>
          <cell r="AB18">
            <v>109.58168025005261</v>
          </cell>
          <cell r="AL18">
            <v>374.54686556952163</v>
          </cell>
        </row>
        <row r="19">
          <cell r="F19">
            <v>400</v>
          </cell>
          <cell r="M19">
            <v>109.71</v>
          </cell>
          <cell r="AL19">
            <v>99.586392306782457</v>
          </cell>
        </row>
        <row r="20">
          <cell r="F20">
            <v>400</v>
          </cell>
          <cell r="M20">
            <v>56.1</v>
          </cell>
          <cell r="AL20">
            <v>99.586392306782457</v>
          </cell>
        </row>
        <row r="21">
          <cell r="F21">
            <v>400</v>
          </cell>
          <cell r="M21">
            <v>80.81</v>
          </cell>
          <cell r="AL21">
            <v>99.586392306782457</v>
          </cell>
        </row>
        <row r="22">
          <cell r="F22">
            <v>400</v>
          </cell>
          <cell r="M22">
            <v>108.31</v>
          </cell>
          <cell r="AL22">
            <v>99.586392306782457</v>
          </cell>
        </row>
        <row r="23">
          <cell r="F23">
            <v>400</v>
          </cell>
          <cell r="M23">
            <v>34.450000000000003</v>
          </cell>
          <cell r="AL23">
            <v>99.586392306782457</v>
          </cell>
        </row>
        <row r="24">
          <cell r="F24">
            <v>400</v>
          </cell>
          <cell r="M24">
            <v>73.45</v>
          </cell>
          <cell r="AL24">
            <v>99.586392306782457</v>
          </cell>
        </row>
        <row r="25">
          <cell r="F25">
            <v>400</v>
          </cell>
          <cell r="M25">
            <v>42.58</v>
          </cell>
          <cell r="AL25">
            <v>99.586392306782457</v>
          </cell>
        </row>
        <row r="26">
          <cell r="F26">
            <v>400</v>
          </cell>
          <cell r="M26">
            <v>46.32</v>
          </cell>
          <cell r="AL26">
            <v>99.586392306782457</v>
          </cell>
        </row>
        <row r="27">
          <cell r="F27">
            <v>400</v>
          </cell>
          <cell r="M27">
            <v>41.9</v>
          </cell>
          <cell r="AB27">
            <v>109.58168025005261</v>
          </cell>
          <cell r="AL27">
            <v>99.586392306782457</v>
          </cell>
        </row>
        <row r="31">
          <cell r="F31">
            <v>296.60000000000002</v>
          </cell>
          <cell r="M31">
            <v>117.08</v>
          </cell>
          <cell r="AL31">
            <v>104.91691645566341</v>
          </cell>
        </row>
        <row r="32">
          <cell r="F32">
            <v>296.60000000000002</v>
          </cell>
          <cell r="M32">
            <v>15.51</v>
          </cell>
          <cell r="AL32">
            <v>159.19838257881892</v>
          </cell>
        </row>
        <row r="33">
          <cell r="F33">
            <v>169.4</v>
          </cell>
          <cell r="M33">
            <v>14.51</v>
          </cell>
          <cell r="N33">
            <v>147.1</v>
          </cell>
          <cell r="AB33">
            <v>20.756300801544619</v>
          </cell>
          <cell r="AL33">
            <v>74.967027006705351</v>
          </cell>
        </row>
      </sheetData>
      <sheetData sheetId="29">
        <row r="18">
          <cell r="F18">
            <v>334</v>
          </cell>
          <cell r="M18">
            <v>108.4</v>
          </cell>
          <cell r="AL18">
            <v>93.826509365102723</v>
          </cell>
        </row>
        <row r="19">
          <cell r="F19">
            <v>334</v>
          </cell>
          <cell r="M19">
            <v>61.48</v>
          </cell>
          <cell r="AL19">
            <v>93.826509365102723</v>
          </cell>
        </row>
        <row r="20">
          <cell r="F20">
            <v>334</v>
          </cell>
          <cell r="M20">
            <v>96.76</v>
          </cell>
          <cell r="AL20">
            <v>93.826509365102723</v>
          </cell>
        </row>
        <row r="21">
          <cell r="F21">
            <v>334</v>
          </cell>
          <cell r="M21">
            <v>105.57</v>
          </cell>
          <cell r="AL21">
            <v>90.012434504067244</v>
          </cell>
        </row>
        <row r="22">
          <cell r="F22">
            <v>334</v>
          </cell>
          <cell r="M22">
            <v>77.819999999999993</v>
          </cell>
          <cell r="AL22">
            <v>97.811147026015973</v>
          </cell>
        </row>
        <row r="23">
          <cell r="F23">
            <v>334</v>
          </cell>
          <cell r="M23">
            <v>101</v>
          </cell>
          <cell r="AL23">
            <v>101.7015161039141</v>
          </cell>
        </row>
        <row r="24">
          <cell r="F24">
            <v>334</v>
          </cell>
          <cell r="M24">
            <v>111.99</v>
          </cell>
          <cell r="AL24">
            <v>168.06868770609665</v>
          </cell>
        </row>
        <row r="25">
          <cell r="F25">
            <v>334</v>
          </cell>
          <cell r="M25">
            <v>88.59</v>
          </cell>
          <cell r="N25">
            <v>751.61</v>
          </cell>
          <cell r="AB25">
            <v>74.320619332786208</v>
          </cell>
          <cell r="AL25">
            <v>175.53343358178458</v>
          </cell>
        </row>
        <row r="28">
          <cell r="F28">
            <v>334</v>
          </cell>
          <cell r="M28">
            <v>20.67</v>
          </cell>
          <cell r="AL28">
            <v>175.53343358178458</v>
          </cell>
        </row>
        <row r="29">
          <cell r="F29">
            <v>334</v>
          </cell>
          <cell r="M29">
            <v>52.13</v>
          </cell>
          <cell r="N29">
            <v>72.800000000000011</v>
          </cell>
          <cell r="AB29">
            <v>92.955171444719497</v>
          </cell>
          <cell r="AL29">
            <v>175.53343358178458</v>
          </cell>
        </row>
        <row r="32">
          <cell r="F32">
            <v>376.6</v>
          </cell>
          <cell r="M32">
            <v>56.06</v>
          </cell>
          <cell r="AL32">
            <v>242.87074199596128</v>
          </cell>
        </row>
        <row r="33">
          <cell r="F33">
            <v>376.6</v>
          </cell>
          <cell r="M33">
            <v>73.78</v>
          </cell>
          <cell r="N33">
            <v>129.84</v>
          </cell>
          <cell r="AB33">
            <v>102.91491030009995</v>
          </cell>
          <cell r="AL33">
            <v>242.87074199596128</v>
          </cell>
        </row>
      </sheetData>
      <sheetData sheetId="30">
        <row r="17">
          <cell r="F17">
            <v>235.4</v>
          </cell>
          <cell r="M17">
            <v>38.75</v>
          </cell>
          <cell r="AL17">
            <v>39.841134019247491</v>
          </cell>
        </row>
        <row r="18">
          <cell r="F18">
            <v>235.4</v>
          </cell>
          <cell r="M18">
            <v>44.62</v>
          </cell>
          <cell r="AL18">
            <v>39.841134019247491</v>
          </cell>
        </row>
        <row r="19">
          <cell r="F19">
            <v>235.4</v>
          </cell>
          <cell r="M19">
            <v>100.62</v>
          </cell>
          <cell r="AL19">
            <v>38.093425175565834</v>
          </cell>
        </row>
        <row r="20">
          <cell r="F20">
            <v>235.4</v>
          </cell>
          <cell r="M20">
            <v>28.8</v>
          </cell>
          <cell r="AL20">
            <v>38.093425175565834</v>
          </cell>
        </row>
        <row r="21">
          <cell r="F21">
            <v>235.4</v>
          </cell>
          <cell r="M21">
            <v>84.23</v>
          </cell>
          <cell r="AL21">
            <v>38.093425175565834</v>
          </cell>
        </row>
        <row r="22">
          <cell r="F22">
            <v>235.4</v>
          </cell>
          <cell r="M22">
            <v>15.413</v>
          </cell>
          <cell r="AL22">
            <v>38.093425175565834</v>
          </cell>
        </row>
        <row r="23">
          <cell r="F23">
            <v>235.4</v>
          </cell>
          <cell r="M23">
            <v>71.48</v>
          </cell>
          <cell r="AL23">
            <v>38.093425175565834</v>
          </cell>
        </row>
        <row r="24">
          <cell r="F24">
            <v>235.4</v>
          </cell>
          <cell r="M24">
            <v>63.45</v>
          </cell>
          <cell r="AL24">
            <v>38.093425175565834</v>
          </cell>
        </row>
        <row r="25">
          <cell r="F25">
            <v>235.4</v>
          </cell>
          <cell r="M25">
            <v>69.27</v>
          </cell>
          <cell r="AL25">
            <v>38.093425175565834</v>
          </cell>
        </row>
        <row r="26">
          <cell r="F26">
            <v>235.4</v>
          </cell>
          <cell r="M26">
            <v>42.17</v>
          </cell>
          <cell r="AL26">
            <v>38.093425175565834</v>
          </cell>
        </row>
        <row r="27">
          <cell r="F27">
            <v>235.4</v>
          </cell>
          <cell r="M27">
            <v>50.85</v>
          </cell>
          <cell r="AL27">
            <v>38.093425175565834</v>
          </cell>
        </row>
        <row r="28">
          <cell r="F28">
            <v>235.4</v>
          </cell>
          <cell r="M28">
            <v>43.99</v>
          </cell>
          <cell r="AL28">
            <v>38.093425175565834</v>
          </cell>
        </row>
        <row r="29">
          <cell r="F29">
            <v>235.4</v>
          </cell>
          <cell r="M29">
            <v>17.739999999999998</v>
          </cell>
          <cell r="N29">
            <v>671.38300000000004</v>
          </cell>
          <cell r="AB29">
            <v>20.551871175462477</v>
          </cell>
          <cell r="AL29">
            <v>38.093425175565834</v>
          </cell>
        </row>
      </sheetData>
      <sheetData sheetId="31">
        <row r="28">
          <cell r="F28">
            <v>334</v>
          </cell>
          <cell r="M28">
            <v>119.08</v>
          </cell>
          <cell r="AL28">
            <v>89.395567609361706</v>
          </cell>
        </row>
        <row r="29">
          <cell r="F29">
            <v>334</v>
          </cell>
          <cell r="M29">
            <v>110.25</v>
          </cell>
          <cell r="AL29">
            <v>89.395567609361706</v>
          </cell>
        </row>
        <row r="30">
          <cell r="F30">
            <v>334</v>
          </cell>
          <cell r="M30">
            <v>40.659999999999997</v>
          </cell>
          <cell r="AL30">
            <v>89.395567609361706</v>
          </cell>
        </row>
        <row r="31">
          <cell r="F31">
            <v>334</v>
          </cell>
          <cell r="M31">
            <v>81.53</v>
          </cell>
          <cell r="AL31">
            <v>87.923681567852043</v>
          </cell>
        </row>
        <row r="32">
          <cell r="F32">
            <v>334</v>
          </cell>
          <cell r="M32">
            <v>83.43</v>
          </cell>
          <cell r="AL32">
            <v>87.923681567852043</v>
          </cell>
        </row>
        <row r="33">
          <cell r="F33">
            <v>334</v>
          </cell>
          <cell r="M33">
            <v>12.7</v>
          </cell>
          <cell r="AB33">
            <v>38.292262344764822</v>
          </cell>
          <cell r="AL33">
            <v>87.923681567852043</v>
          </cell>
        </row>
      </sheetData>
      <sheetData sheetId="32">
        <row r="17">
          <cell r="F17">
            <v>150.6</v>
          </cell>
          <cell r="M17">
            <v>13.09</v>
          </cell>
          <cell r="AL17">
            <v>26.626932877518616</v>
          </cell>
        </row>
        <row r="18">
          <cell r="F18">
            <v>290.60000000000002</v>
          </cell>
          <cell r="M18">
            <v>100.16</v>
          </cell>
          <cell r="N18">
            <v>113.25</v>
          </cell>
          <cell r="AB18">
            <v>16.133763651311199</v>
          </cell>
          <cell r="AL18">
            <v>48.818654040092447</v>
          </cell>
        </row>
        <row r="19">
          <cell r="F19">
            <v>296.60000000000002</v>
          </cell>
          <cell r="M19">
            <v>61.35</v>
          </cell>
          <cell r="AL19">
            <v>75.635948092632603</v>
          </cell>
        </row>
        <row r="20">
          <cell r="F20">
            <v>296.60000000000002</v>
          </cell>
          <cell r="M20">
            <v>33.1</v>
          </cell>
          <cell r="AL20">
            <v>65.12557000361835</v>
          </cell>
        </row>
        <row r="21">
          <cell r="F21">
            <v>296.60000000000002</v>
          </cell>
          <cell r="M21">
            <v>30.46</v>
          </cell>
          <cell r="AL21">
            <v>83.146929191102913</v>
          </cell>
        </row>
        <row r="22">
          <cell r="F22">
            <v>296.60000000000002</v>
          </cell>
          <cell r="M22">
            <v>29.47</v>
          </cell>
          <cell r="AL22">
            <v>69.020081280544659</v>
          </cell>
        </row>
        <row r="23">
          <cell r="F23">
            <v>296.60000000000002</v>
          </cell>
          <cell r="M23">
            <v>85.38</v>
          </cell>
          <cell r="AL23">
            <v>69.053621191402584</v>
          </cell>
        </row>
        <row r="24">
          <cell r="F24">
            <v>296.60000000000002</v>
          </cell>
          <cell r="M24">
            <v>14.2</v>
          </cell>
          <cell r="AL24">
            <v>70.308262301870883</v>
          </cell>
        </row>
        <row r="25">
          <cell r="F25">
            <v>296.60000000000002</v>
          </cell>
          <cell r="M25">
            <v>12.86</v>
          </cell>
          <cell r="AL25">
            <v>80.932074981659568</v>
          </cell>
        </row>
        <row r="26">
          <cell r="F26">
            <v>296.60000000000002</v>
          </cell>
          <cell r="M26">
            <v>84.21</v>
          </cell>
          <cell r="AL26">
            <v>318.63416978417916</v>
          </cell>
        </row>
        <row r="27">
          <cell r="F27">
            <v>296.60000000000002</v>
          </cell>
          <cell r="M27">
            <v>27.79</v>
          </cell>
          <cell r="AL27">
            <v>67.428347393818186</v>
          </cell>
        </row>
        <row r="28">
          <cell r="F28">
            <v>296.60000000000002</v>
          </cell>
          <cell r="M28">
            <v>34.049999999999997</v>
          </cell>
          <cell r="AL28">
            <v>67.34468389914818</v>
          </cell>
        </row>
        <row r="29">
          <cell r="F29">
            <v>296.60000000000002</v>
          </cell>
          <cell r="M29">
            <v>41.7</v>
          </cell>
          <cell r="AL29">
            <v>108.55042521316815</v>
          </cell>
        </row>
        <row r="30">
          <cell r="F30">
            <v>296.60000000000002</v>
          </cell>
          <cell r="M30">
            <v>18.73</v>
          </cell>
          <cell r="AL30">
            <v>86.575826376607921</v>
          </cell>
        </row>
        <row r="31">
          <cell r="F31">
            <v>350</v>
          </cell>
          <cell r="M31">
            <v>9.06</v>
          </cell>
          <cell r="AB31">
            <v>30.512305810499015</v>
          </cell>
          <cell r="AL31">
            <v>661.39383871803079</v>
          </cell>
        </row>
      </sheetData>
      <sheetData sheetId="33">
        <row r="17">
          <cell r="F17">
            <v>235.4</v>
          </cell>
          <cell r="M17">
            <v>30.08</v>
          </cell>
          <cell r="AL17">
            <v>41.106778039624466</v>
          </cell>
        </row>
        <row r="18">
          <cell r="F18">
            <v>250</v>
          </cell>
          <cell r="M18">
            <v>50.98</v>
          </cell>
          <cell r="AL18">
            <v>37.48123631271001</v>
          </cell>
        </row>
        <row r="19">
          <cell r="F19">
            <v>250</v>
          </cell>
          <cell r="M19">
            <v>122.04</v>
          </cell>
          <cell r="AL19">
            <v>37.48123631271001</v>
          </cell>
        </row>
        <row r="20">
          <cell r="F20">
            <v>250</v>
          </cell>
          <cell r="M20">
            <v>194.18</v>
          </cell>
          <cell r="AL20">
            <v>37.48123631271001</v>
          </cell>
        </row>
        <row r="21">
          <cell r="F21">
            <v>250</v>
          </cell>
          <cell r="M21">
            <v>52.08</v>
          </cell>
          <cell r="AL21">
            <v>37.48123631271001</v>
          </cell>
        </row>
        <row r="22">
          <cell r="F22">
            <v>235.4</v>
          </cell>
          <cell r="M22">
            <v>20.63</v>
          </cell>
          <cell r="AL22">
            <v>41.106778039624466</v>
          </cell>
        </row>
        <row r="23">
          <cell r="F23">
            <v>235.4</v>
          </cell>
          <cell r="M23">
            <v>84.77</v>
          </cell>
          <cell r="AL23">
            <v>41.106778039624466</v>
          </cell>
        </row>
        <row r="24">
          <cell r="F24">
            <v>235.4</v>
          </cell>
          <cell r="M24">
            <v>41.52</v>
          </cell>
          <cell r="AL24">
            <v>41.106778039624466</v>
          </cell>
        </row>
        <row r="25">
          <cell r="F25">
            <v>235.4</v>
          </cell>
          <cell r="M25">
            <v>39.909999999999997</v>
          </cell>
          <cell r="AL25">
            <v>41.106778039624466</v>
          </cell>
        </row>
        <row r="26">
          <cell r="F26">
            <v>235.4</v>
          </cell>
          <cell r="M26">
            <v>66.39</v>
          </cell>
          <cell r="AL26">
            <v>41.106778039624466</v>
          </cell>
        </row>
        <row r="27">
          <cell r="F27">
            <v>235.4</v>
          </cell>
          <cell r="M27">
            <v>37.24</v>
          </cell>
          <cell r="AL27">
            <v>41.106778039624466</v>
          </cell>
        </row>
        <row r="28">
          <cell r="F28">
            <v>235.4</v>
          </cell>
          <cell r="M28">
            <v>21.19</v>
          </cell>
          <cell r="AL28">
            <v>41.106778039624466</v>
          </cell>
        </row>
        <row r="29">
          <cell r="F29">
            <v>235.4</v>
          </cell>
          <cell r="M29">
            <v>59.8</v>
          </cell>
          <cell r="AL29">
            <v>41.106778039624466</v>
          </cell>
        </row>
        <row r="30">
          <cell r="F30">
            <v>235.4</v>
          </cell>
          <cell r="M30">
            <v>47.34</v>
          </cell>
          <cell r="AL30">
            <v>41.106778039624466</v>
          </cell>
        </row>
        <row r="31">
          <cell r="F31">
            <v>235.4</v>
          </cell>
          <cell r="M31">
            <v>59.53</v>
          </cell>
          <cell r="AL31">
            <v>41.106778039624466</v>
          </cell>
        </row>
        <row r="32">
          <cell r="F32">
            <v>235.4</v>
          </cell>
          <cell r="M32">
            <v>37.56</v>
          </cell>
          <cell r="AL32">
            <v>41.106778039624466</v>
          </cell>
        </row>
        <row r="33">
          <cell r="F33">
            <v>235.4</v>
          </cell>
          <cell r="M33">
            <v>69.959999999999994</v>
          </cell>
          <cell r="AL33">
            <v>41.106778039624466</v>
          </cell>
        </row>
        <row r="34">
          <cell r="F34">
            <v>235.4</v>
          </cell>
          <cell r="M34">
            <v>44.46</v>
          </cell>
          <cell r="AL34">
            <v>41.106778039624466</v>
          </cell>
        </row>
        <row r="35">
          <cell r="F35">
            <v>235.4</v>
          </cell>
          <cell r="M35">
            <v>27.48</v>
          </cell>
          <cell r="AL35">
            <v>41.106778039624466</v>
          </cell>
        </row>
        <row r="36">
          <cell r="F36">
            <v>235.4</v>
          </cell>
          <cell r="M36">
            <v>40.1</v>
          </cell>
          <cell r="AL36">
            <v>41.106778039624466</v>
          </cell>
        </row>
        <row r="37">
          <cell r="F37">
            <v>235.4</v>
          </cell>
          <cell r="M37">
            <v>95.33</v>
          </cell>
          <cell r="AL37">
            <v>41.106778039624466</v>
          </cell>
        </row>
        <row r="38">
          <cell r="F38">
            <v>235.4</v>
          </cell>
          <cell r="M38">
            <v>41.08</v>
          </cell>
          <cell r="AL38">
            <v>41.106778039624466</v>
          </cell>
        </row>
        <row r="39">
          <cell r="F39">
            <v>235.4</v>
          </cell>
          <cell r="M39">
            <v>21.13</v>
          </cell>
          <cell r="AL39">
            <v>41.106778039624466</v>
          </cell>
        </row>
        <row r="40">
          <cell r="F40">
            <v>235.4</v>
          </cell>
          <cell r="M40">
            <v>67.599999999999994</v>
          </cell>
          <cell r="AL40">
            <v>41.106778039624466</v>
          </cell>
        </row>
        <row r="41">
          <cell r="F41">
            <v>235.4</v>
          </cell>
          <cell r="M41">
            <v>110</v>
          </cell>
          <cell r="AL41">
            <v>41.106778039624466</v>
          </cell>
        </row>
        <row r="42">
          <cell r="F42">
            <v>235.4</v>
          </cell>
          <cell r="M42">
            <v>41.23</v>
          </cell>
          <cell r="AL42">
            <v>41.106778039624466</v>
          </cell>
        </row>
        <row r="43">
          <cell r="F43">
            <v>235.4</v>
          </cell>
          <cell r="M43">
            <v>84.1</v>
          </cell>
          <cell r="AL43">
            <v>41.106778039624466</v>
          </cell>
        </row>
        <row r="44">
          <cell r="F44">
            <v>235.4</v>
          </cell>
          <cell r="M44">
            <v>40.49</v>
          </cell>
          <cell r="AL44">
            <v>41.106778039624466</v>
          </cell>
        </row>
        <row r="45">
          <cell r="F45">
            <v>235.4</v>
          </cell>
          <cell r="M45">
            <v>13.81</v>
          </cell>
          <cell r="AL45">
            <v>41.106778039624466</v>
          </cell>
        </row>
        <row r="46">
          <cell r="F46">
            <v>376.6</v>
          </cell>
          <cell r="M46">
            <v>5.98</v>
          </cell>
          <cell r="AL46">
            <v>147.26122648922689</v>
          </cell>
        </row>
        <row r="47">
          <cell r="F47">
            <v>376.6</v>
          </cell>
          <cell r="M47">
            <v>12.58</v>
          </cell>
          <cell r="N47">
            <v>1680.5699999999997</v>
          </cell>
          <cell r="AB47">
            <v>35.111471799411319</v>
          </cell>
          <cell r="AL47">
            <v>147.26122648922689</v>
          </cell>
        </row>
      </sheetData>
      <sheetData sheetId="34">
        <row r="17">
          <cell r="F17">
            <v>500</v>
          </cell>
          <cell r="M17">
            <v>21.03</v>
          </cell>
          <cell r="AL17">
            <v>569.88990743569195</v>
          </cell>
        </row>
        <row r="18">
          <cell r="F18">
            <v>500</v>
          </cell>
          <cell r="M18">
            <v>74.78</v>
          </cell>
          <cell r="AL18">
            <v>183.98863057920173</v>
          </cell>
        </row>
        <row r="19">
          <cell r="F19">
            <v>500</v>
          </cell>
          <cell r="M19">
            <v>74.16</v>
          </cell>
          <cell r="AL19">
            <v>183.98863057920173</v>
          </cell>
        </row>
        <row r="20">
          <cell r="F20">
            <v>500</v>
          </cell>
          <cell r="M20">
            <v>13.36</v>
          </cell>
          <cell r="AL20">
            <v>290.65319348734636</v>
          </cell>
        </row>
        <row r="21">
          <cell r="F21">
            <v>500</v>
          </cell>
          <cell r="M21">
            <v>25.28</v>
          </cell>
          <cell r="AL21">
            <v>306.60248575456245</v>
          </cell>
        </row>
        <row r="22">
          <cell r="F22">
            <v>500</v>
          </cell>
          <cell r="M22">
            <v>53.55</v>
          </cell>
          <cell r="AL22">
            <v>445.10188598346389</v>
          </cell>
        </row>
        <row r="23">
          <cell r="F23">
            <v>500</v>
          </cell>
          <cell r="M23">
            <v>84.39</v>
          </cell>
          <cell r="AL23">
            <v>247.17747761805032</v>
          </cell>
        </row>
        <row r="24">
          <cell r="F24">
            <v>500</v>
          </cell>
          <cell r="M24">
            <v>120.56</v>
          </cell>
          <cell r="AL24">
            <v>218.91910899118071</v>
          </cell>
        </row>
        <row r="25">
          <cell r="F25">
            <v>500</v>
          </cell>
          <cell r="M25">
            <v>78.260000000000005</v>
          </cell>
          <cell r="AL25">
            <v>218.91910899118071</v>
          </cell>
        </row>
        <row r="26">
          <cell r="F26">
            <v>500</v>
          </cell>
          <cell r="M26">
            <v>122.83</v>
          </cell>
          <cell r="AL26">
            <v>218.91910899118071</v>
          </cell>
        </row>
        <row r="27">
          <cell r="F27">
            <v>500</v>
          </cell>
          <cell r="M27">
            <v>126.97</v>
          </cell>
          <cell r="AL27">
            <v>465.82075436337249</v>
          </cell>
        </row>
        <row r="28">
          <cell r="F28">
            <v>500</v>
          </cell>
          <cell r="M28">
            <v>109.53</v>
          </cell>
          <cell r="AL28">
            <v>563.9728530793999</v>
          </cell>
        </row>
        <row r="29">
          <cell r="F29">
            <v>500</v>
          </cell>
          <cell r="M29">
            <v>71.47</v>
          </cell>
          <cell r="AL29">
            <v>563.9728530793999</v>
          </cell>
        </row>
        <row r="30">
          <cell r="F30">
            <v>500</v>
          </cell>
          <cell r="M30">
            <v>86.35</v>
          </cell>
          <cell r="AL30">
            <v>563.9728530793999</v>
          </cell>
        </row>
        <row r="31">
          <cell r="F31">
            <v>500</v>
          </cell>
          <cell r="M31">
            <v>107.55</v>
          </cell>
          <cell r="AL31">
            <v>228.45146173545868</v>
          </cell>
        </row>
        <row r="32">
          <cell r="F32">
            <v>500</v>
          </cell>
          <cell r="M32">
            <v>62.5</v>
          </cell>
          <cell r="AL32">
            <v>228.45146173545868</v>
          </cell>
        </row>
        <row r="33">
          <cell r="F33">
            <v>500</v>
          </cell>
          <cell r="M33">
            <v>41.85</v>
          </cell>
          <cell r="AL33">
            <v>228.45146173545868</v>
          </cell>
        </row>
        <row r="34">
          <cell r="F34">
            <v>500</v>
          </cell>
          <cell r="M34">
            <v>121.11</v>
          </cell>
          <cell r="AL34">
            <v>191.60327040101802</v>
          </cell>
        </row>
        <row r="35">
          <cell r="F35">
            <v>500</v>
          </cell>
          <cell r="M35">
            <v>120.68</v>
          </cell>
          <cell r="AL35">
            <v>191.60327040101802</v>
          </cell>
        </row>
        <row r="36">
          <cell r="F36">
            <v>500</v>
          </cell>
          <cell r="M36">
            <v>47.67</v>
          </cell>
          <cell r="AL36">
            <v>191.60327040101802</v>
          </cell>
        </row>
        <row r="37">
          <cell r="F37">
            <v>500</v>
          </cell>
          <cell r="M37">
            <v>16.52</v>
          </cell>
          <cell r="AL37">
            <v>210.12282867421578</v>
          </cell>
        </row>
        <row r="38">
          <cell r="F38">
            <v>500</v>
          </cell>
          <cell r="M38">
            <v>6.28</v>
          </cell>
          <cell r="N38">
            <v>1586.6799999999998</v>
          </cell>
          <cell r="AB38">
            <v>146.0529874047898</v>
          </cell>
          <cell r="AL38">
            <v>210.12282867421578</v>
          </cell>
        </row>
      </sheetData>
      <sheetData sheetId="35">
        <row r="17">
          <cell r="F17">
            <v>500</v>
          </cell>
          <cell r="M17">
            <v>8.3000000000000007</v>
          </cell>
          <cell r="AL17">
            <v>177.77827293823952</v>
          </cell>
        </row>
        <row r="18">
          <cell r="F18">
            <v>500</v>
          </cell>
          <cell r="M18">
            <v>95.37</v>
          </cell>
          <cell r="AL18">
            <v>177.77827293823952</v>
          </cell>
        </row>
        <row r="19">
          <cell r="F19">
            <v>500</v>
          </cell>
          <cell r="M19">
            <v>70.13</v>
          </cell>
          <cell r="AL19">
            <v>177.77827293823952</v>
          </cell>
        </row>
        <row r="20">
          <cell r="F20">
            <v>500</v>
          </cell>
          <cell r="M20">
            <v>7.31</v>
          </cell>
          <cell r="AL20">
            <v>177.77827293823952</v>
          </cell>
        </row>
        <row r="21">
          <cell r="F21">
            <v>500</v>
          </cell>
          <cell r="M21">
            <v>12.96</v>
          </cell>
          <cell r="AL21">
            <v>177.77827293823952</v>
          </cell>
        </row>
        <row r="22">
          <cell r="F22">
            <v>500</v>
          </cell>
          <cell r="M22">
            <v>21.1</v>
          </cell>
          <cell r="AL22">
            <v>177.77827293823952</v>
          </cell>
        </row>
        <row r="23">
          <cell r="F23">
            <v>500</v>
          </cell>
          <cell r="M23">
            <v>79.290000000000006</v>
          </cell>
          <cell r="AL23">
            <v>236.53542993343234</v>
          </cell>
        </row>
        <row r="24">
          <cell r="F24">
            <v>500</v>
          </cell>
          <cell r="M24">
            <v>97.66</v>
          </cell>
          <cell r="AL24">
            <v>236.53542993343234</v>
          </cell>
        </row>
        <row r="25">
          <cell r="F25">
            <v>500</v>
          </cell>
          <cell r="M25">
            <v>112.19</v>
          </cell>
          <cell r="AL25">
            <v>236.53542993343234</v>
          </cell>
        </row>
        <row r="26">
          <cell r="F26">
            <v>500</v>
          </cell>
          <cell r="M26">
            <v>101.29</v>
          </cell>
          <cell r="AL26">
            <v>183.88444179181189</v>
          </cell>
        </row>
        <row r="27">
          <cell r="F27">
            <v>500</v>
          </cell>
          <cell r="M27">
            <v>85.34</v>
          </cell>
          <cell r="AL27">
            <v>183.88444179181189</v>
          </cell>
        </row>
        <row r="28">
          <cell r="F28">
            <v>500</v>
          </cell>
          <cell r="M28">
            <v>72.27</v>
          </cell>
          <cell r="AL28">
            <v>183.88444179181189</v>
          </cell>
        </row>
        <row r="29">
          <cell r="F29">
            <v>500</v>
          </cell>
          <cell r="M29">
            <v>50.77</v>
          </cell>
          <cell r="AL29">
            <v>183.88444179181189</v>
          </cell>
        </row>
        <row r="30">
          <cell r="F30">
            <v>500</v>
          </cell>
          <cell r="M30">
            <v>100.22</v>
          </cell>
          <cell r="AL30">
            <v>183.88444179181189</v>
          </cell>
        </row>
        <row r="31">
          <cell r="F31">
            <v>500</v>
          </cell>
          <cell r="M31">
            <v>6.19</v>
          </cell>
          <cell r="AL31">
            <v>183.88444179181189</v>
          </cell>
        </row>
        <row r="32">
          <cell r="F32">
            <v>500</v>
          </cell>
          <cell r="M32">
            <v>3</v>
          </cell>
          <cell r="N32">
            <v>923.3900000000001</v>
          </cell>
          <cell r="AB32">
            <v>116.52901262225349</v>
          </cell>
          <cell r="AL32">
            <v>168.5032990778426</v>
          </cell>
        </row>
      </sheetData>
      <sheetData sheetId="36">
        <row r="17">
          <cell r="F17">
            <v>235.4</v>
          </cell>
          <cell r="M17">
            <v>8.5299999999999994</v>
          </cell>
          <cell r="AL17">
            <v>105.01659593753102</v>
          </cell>
        </row>
        <row r="18">
          <cell r="F18">
            <v>235.4</v>
          </cell>
          <cell r="M18">
            <v>103.67</v>
          </cell>
          <cell r="AL18">
            <v>56.603024791762003</v>
          </cell>
        </row>
        <row r="19">
          <cell r="F19">
            <v>235.4</v>
          </cell>
          <cell r="M19">
            <v>110.45</v>
          </cell>
          <cell r="AL19">
            <v>49.753656058359624</v>
          </cell>
        </row>
        <row r="20">
          <cell r="F20">
            <v>235.4</v>
          </cell>
          <cell r="M20">
            <v>23.4</v>
          </cell>
          <cell r="AL20">
            <v>51.037640885498526</v>
          </cell>
        </row>
        <row r="21">
          <cell r="F21">
            <v>235.4</v>
          </cell>
          <cell r="M21">
            <v>24.89</v>
          </cell>
          <cell r="AL21">
            <v>51.037640885498526</v>
          </cell>
        </row>
        <row r="22">
          <cell r="F22">
            <v>235.4</v>
          </cell>
          <cell r="M22">
            <v>46.51</v>
          </cell>
          <cell r="AL22">
            <v>51.037640885498526</v>
          </cell>
        </row>
        <row r="23">
          <cell r="F23">
            <v>235.4</v>
          </cell>
          <cell r="M23">
            <v>93.55</v>
          </cell>
          <cell r="N23">
            <v>411</v>
          </cell>
          <cell r="AB23">
            <v>32.732422607854474</v>
          </cell>
          <cell r="AL23">
            <v>51.037640885498526</v>
          </cell>
        </row>
        <row r="24">
          <cell r="F24">
            <v>235.4</v>
          </cell>
          <cell r="M24">
            <v>26.37</v>
          </cell>
          <cell r="AL24">
            <v>51.037640885498526</v>
          </cell>
        </row>
        <row r="25">
          <cell r="F25">
            <v>334</v>
          </cell>
          <cell r="M25">
            <v>86.86</v>
          </cell>
          <cell r="AL25">
            <v>78.363338463918197</v>
          </cell>
        </row>
        <row r="26">
          <cell r="F26">
            <v>334</v>
          </cell>
          <cell r="M26">
            <v>92.98</v>
          </cell>
          <cell r="AL26">
            <v>78.363338463918197</v>
          </cell>
        </row>
        <row r="27">
          <cell r="F27">
            <v>334</v>
          </cell>
          <cell r="M27">
            <v>99.6</v>
          </cell>
          <cell r="AL27">
            <v>78.363338463918197</v>
          </cell>
        </row>
        <row r="28">
          <cell r="F28">
            <v>334</v>
          </cell>
          <cell r="M28">
            <v>105.67</v>
          </cell>
          <cell r="AL28">
            <v>78.363338463918197</v>
          </cell>
        </row>
        <row r="29">
          <cell r="F29">
            <v>334</v>
          </cell>
          <cell r="M29">
            <v>9.33</v>
          </cell>
          <cell r="AL29">
            <v>78.363338463918197</v>
          </cell>
        </row>
        <row r="30">
          <cell r="F30">
            <v>334</v>
          </cell>
          <cell r="M30">
            <v>5.27</v>
          </cell>
          <cell r="AL30">
            <v>78.363338463918197</v>
          </cell>
        </row>
        <row r="31">
          <cell r="F31">
            <v>334</v>
          </cell>
          <cell r="M31">
            <v>6.74</v>
          </cell>
          <cell r="AL31">
            <v>83.323610857225916</v>
          </cell>
        </row>
        <row r="32">
          <cell r="F32">
            <v>334</v>
          </cell>
          <cell r="M32">
            <v>14.59</v>
          </cell>
          <cell r="AL32">
            <v>83.323610857225916</v>
          </cell>
        </row>
        <row r="33">
          <cell r="F33">
            <v>334</v>
          </cell>
          <cell r="M33">
            <v>13.24</v>
          </cell>
          <cell r="AL33">
            <v>83.323610857225916</v>
          </cell>
        </row>
        <row r="34">
          <cell r="F34">
            <v>334</v>
          </cell>
          <cell r="M34">
            <v>5</v>
          </cell>
          <cell r="AL34">
            <v>83.323610857225916</v>
          </cell>
        </row>
        <row r="35">
          <cell r="F35">
            <v>334</v>
          </cell>
          <cell r="M35">
            <v>5</v>
          </cell>
          <cell r="AB35">
            <v>54.699269169726819</v>
          </cell>
          <cell r="AL35">
            <v>172.32752860790612</v>
          </cell>
        </row>
      </sheetData>
      <sheetData sheetId="37">
        <row r="70">
          <cell r="E70">
            <v>250</v>
          </cell>
          <cell r="F70">
            <v>230.6</v>
          </cell>
          <cell r="AL70">
            <v>19.016809916366149</v>
          </cell>
        </row>
      </sheetData>
      <sheetData sheetId="38">
        <row r="17">
          <cell r="F17">
            <v>334</v>
          </cell>
          <cell r="M17">
            <v>15.14</v>
          </cell>
          <cell r="AL17">
            <v>72.785025781151873</v>
          </cell>
        </row>
        <row r="18">
          <cell r="F18">
            <v>334</v>
          </cell>
          <cell r="M18">
            <v>76</v>
          </cell>
          <cell r="AL18">
            <v>87.330814202327133</v>
          </cell>
        </row>
        <row r="19">
          <cell r="F19">
            <v>334</v>
          </cell>
          <cell r="M19">
            <v>76.8</v>
          </cell>
          <cell r="AL19">
            <v>93.637744200489934</v>
          </cell>
        </row>
        <row r="20">
          <cell r="F20">
            <v>334</v>
          </cell>
          <cell r="M20">
            <v>63.3</v>
          </cell>
          <cell r="AL20">
            <v>93.165553598522635</v>
          </cell>
        </row>
        <row r="21">
          <cell r="F21">
            <v>235.4</v>
          </cell>
          <cell r="M21">
            <v>65.8</v>
          </cell>
          <cell r="AL21">
            <v>40.819918627019497</v>
          </cell>
        </row>
        <row r="22">
          <cell r="F22">
            <v>235.4</v>
          </cell>
          <cell r="M22">
            <v>60.1</v>
          </cell>
          <cell r="AL22">
            <v>34.368255779102981</v>
          </cell>
        </row>
        <row r="23">
          <cell r="F23">
            <v>235.4</v>
          </cell>
          <cell r="M23">
            <v>77.900000000000006</v>
          </cell>
          <cell r="AL23">
            <v>31.670901403810021</v>
          </cell>
        </row>
        <row r="24">
          <cell r="F24">
            <v>235.4</v>
          </cell>
          <cell r="M24">
            <v>79.900000000000006</v>
          </cell>
          <cell r="AL24">
            <v>26.330295558184801</v>
          </cell>
        </row>
        <row r="25">
          <cell r="F25">
            <v>235.4</v>
          </cell>
          <cell r="M25">
            <v>56.9</v>
          </cell>
          <cell r="AL25">
            <v>32.842511125916161</v>
          </cell>
        </row>
        <row r="26">
          <cell r="F26">
            <v>235.4</v>
          </cell>
          <cell r="M26">
            <v>47</v>
          </cell>
          <cell r="AL26">
            <v>44.55985063736744</v>
          </cell>
        </row>
        <row r="27">
          <cell r="F27">
            <v>235.4</v>
          </cell>
          <cell r="M27">
            <v>37.33</v>
          </cell>
          <cell r="AL27">
            <v>25.196295974392363</v>
          </cell>
        </row>
        <row r="28">
          <cell r="F28">
            <v>235.4</v>
          </cell>
          <cell r="M28">
            <v>58.56</v>
          </cell>
          <cell r="AL28">
            <v>25.196295974392363</v>
          </cell>
        </row>
        <row r="29">
          <cell r="F29">
            <v>235.4</v>
          </cell>
          <cell r="M29">
            <v>88.8</v>
          </cell>
          <cell r="N29">
            <v>803.53</v>
          </cell>
          <cell r="AB29">
            <v>24.53861728730363</v>
          </cell>
          <cell r="AL29">
            <v>25.196295974392363</v>
          </cell>
        </row>
        <row r="30">
          <cell r="M30">
            <v>67.010000000000005</v>
          </cell>
          <cell r="AL30">
            <v>20.117285254936469</v>
          </cell>
        </row>
        <row r="31">
          <cell r="M31">
            <v>58.47</v>
          </cell>
        </row>
        <row r="32">
          <cell r="F32">
            <v>235.4</v>
          </cell>
          <cell r="M32">
            <v>91.02</v>
          </cell>
          <cell r="AL32">
            <v>31.398403781983038</v>
          </cell>
        </row>
        <row r="33">
          <cell r="F33">
            <v>235.4</v>
          </cell>
          <cell r="M33">
            <v>101.99</v>
          </cell>
          <cell r="AL33">
            <v>26.896253847988586</v>
          </cell>
        </row>
        <row r="34">
          <cell r="F34">
            <v>235.4</v>
          </cell>
          <cell r="M34">
            <v>72.180000000000007</v>
          </cell>
          <cell r="AL34">
            <v>34.310438311422779</v>
          </cell>
        </row>
        <row r="35">
          <cell r="F35">
            <v>235.4</v>
          </cell>
          <cell r="M35">
            <v>47.5</v>
          </cell>
          <cell r="AL35">
            <v>80.310556622681673</v>
          </cell>
        </row>
        <row r="36">
          <cell r="F36">
            <v>235.4</v>
          </cell>
          <cell r="M36">
            <v>18.14</v>
          </cell>
          <cell r="AB36">
            <v>32.483609772960754</v>
          </cell>
          <cell r="AL36">
            <v>34.589585207176228</v>
          </cell>
        </row>
      </sheetData>
      <sheetData sheetId="39">
        <row r="17">
          <cell r="F17">
            <v>334</v>
          </cell>
          <cell r="M17">
            <v>75.37</v>
          </cell>
          <cell r="AL17">
            <v>87.937343031004588</v>
          </cell>
        </row>
        <row r="18">
          <cell r="F18">
            <v>334</v>
          </cell>
          <cell r="M18">
            <v>65.14</v>
          </cell>
          <cell r="AB18">
            <v>11.356497493139956</v>
          </cell>
          <cell r="AL18">
            <v>119.51160950987715</v>
          </cell>
        </row>
        <row r="21">
          <cell r="F21">
            <v>188.2</v>
          </cell>
          <cell r="M21">
            <v>53.93</v>
          </cell>
          <cell r="AL21">
            <v>38.293199774849015</v>
          </cell>
        </row>
        <row r="22">
          <cell r="F22">
            <v>188.2</v>
          </cell>
          <cell r="M22">
            <v>65.45</v>
          </cell>
          <cell r="AL22">
            <v>16.549156811978904</v>
          </cell>
        </row>
        <row r="23">
          <cell r="F23">
            <v>296.60000000000002</v>
          </cell>
          <cell r="M23">
            <v>43.11</v>
          </cell>
          <cell r="AL23">
            <v>59.578528400360483</v>
          </cell>
        </row>
        <row r="24">
          <cell r="F24">
            <v>296.60000000000002</v>
          </cell>
          <cell r="M24">
            <v>61.51</v>
          </cell>
          <cell r="AL24">
            <v>64.445569359296385</v>
          </cell>
        </row>
        <row r="25">
          <cell r="F25">
            <v>296.60000000000002</v>
          </cell>
          <cell r="M25">
            <v>56.66</v>
          </cell>
          <cell r="AL25">
            <v>58.686018927132189</v>
          </cell>
        </row>
        <row r="26">
          <cell r="F26">
            <v>296.60000000000002</v>
          </cell>
          <cell r="M26">
            <v>63.06</v>
          </cell>
          <cell r="AL26">
            <v>52.963152033406239</v>
          </cell>
        </row>
        <row r="27">
          <cell r="F27">
            <v>296.60000000000002</v>
          </cell>
          <cell r="M27">
            <v>42.45</v>
          </cell>
          <cell r="AL27">
            <v>61.131620554816045</v>
          </cell>
        </row>
        <row r="28">
          <cell r="F28">
            <v>296.60000000000002</v>
          </cell>
          <cell r="M28">
            <v>43.37</v>
          </cell>
          <cell r="AL28">
            <v>63.863996991756004</v>
          </cell>
        </row>
        <row r="29">
          <cell r="F29">
            <v>296.60000000000002</v>
          </cell>
          <cell r="M29">
            <v>23.07</v>
          </cell>
          <cell r="AL29">
            <v>51.153571931453072</v>
          </cell>
        </row>
        <row r="30">
          <cell r="F30">
            <v>334</v>
          </cell>
          <cell r="M30">
            <v>48.54</v>
          </cell>
          <cell r="N30">
            <v>501.15</v>
          </cell>
          <cell r="AB30">
            <v>80.457508348657086</v>
          </cell>
          <cell r="AL30">
            <v>483.76877129802455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0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345.98659501674888</v>
          </cell>
        </row>
        <row r="25">
          <cell r="AB25">
            <v>360.57157309815159</v>
          </cell>
        </row>
        <row r="41">
          <cell r="AB41">
            <v>401.20473709794049</v>
          </cell>
        </row>
      </sheetData>
      <sheetData sheetId="3">
        <row r="23">
          <cell r="AB23">
            <v>306.74133390098041</v>
          </cell>
        </row>
        <row r="26">
          <cell r="AB26">
            <v>306.74133390098041</v>
          </cell>
        </row>
      </sheetData>
      <sheetData sheetId="4">
        <row r="20">
          <cell r="AB20">
            <v>246.55091174074283</v>
          </cell>
        </row>
      </sheetData>
      <sheetData sheetId="5">
        <row r="24">
          <cell r="AB24">
            <v>55.110165188348489</v>
          </cell>
        </row>
        <row r="42">
          <cell r="AB42">
            <v>108.94167383355907</v>
          </cell>
        </row>
      </sheetData>
      <sheetData sheetId="6">
        <row r="19">
          <cell r="AB19">
            <v>64.676781577402522</v>
          </cell>
        </row>
      </sheetData>
      <sheetData sheetId="7">
        <row r="48">
          <cell r="AB48">
            <v>87.324133679897145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99.36696287692294</v>
          </cell>
        </row>
      </sheetData>
      <sheetData sheetId="10">
        <row r="37">
          <cell r="AB37">
            <v>73.222957677397901</v>
          </cell>
        </row>
      </sheetData>
      <sheetData sheetId="11">
        <row r="22">
          <cell r="AB22">
            <v>77.283469371221344</v>
          </cell>
        </row>
      </sheetData>
      <sheetData sheetId="12">
        <row r="30">
          <cell r="AB30">
            <v>69.930130247322268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4.4247810529297578</v>
          </cell>
        </row>
      </sheetData>
      <sheetData sheetId="15">
        <row r="21">
          <cell r="AB21">
            <v>472.20530654972691</v>
          </cell>
        </row>
      </sheetData>
      <sheetData sheetId="16">
        <row r="18">
          <cell r="AB18">
            <v>69.471505322091772</v>
          </cell>
        </row>
        <row r="28">
          <cell r="AB28">
            <v>124.09547008726247</v>
          </cell>
        </row>
        <row r="35">
          <cell r="AB35">
            <v>248.31637218409486</v>
          </cell>
        </row>
        <row r="40">
          <cell r="AB40">
            <v>314.89194974056517</v>
          </cell>
        </row>
        <row r="50">
          <cell r="AB50">
            <v>466.64158589832914</v>
          </cell>
        </row>
      </sheetData>
      <sheetData sheetId="17">
        <row r="18">
          <cell r="AB18">
            <v>14.694677429469984</v>
          </cell>
        </row>
        <row r="32">
          <cell r="AB32">
            <v>14.694677429469984</v>
          </cell>
        </row>
        <row r="47">
          <cell r="AB47">
            <v>60.317901958993041</v>
          </cell>
        </row>
        <row r="57">
          <cell r="AB57">
            <v>73.538230463305553</v>
          </cell>
        </row>
      </sheetData>
      <sheetData sheetId="18">
        <row r="18">
          <cell r="AB18">
            <v>14.275604582287293</v>
          </cell>
        </row>
        <row r="23">
          <cell r="AB23">
            <v>50.607963900139225</v>
          </cell>
        </row>
      </sheetData>
      <sheetData sheetId="19">
        <row r="29">
          <cell r="AB29">
            <v>38.897445328085993</v>
          </cell>
        </row>
      </sheetData>
      <sheetData sheetId="20">
        <row r="22">
          <cell r="AB22">
            <v>74.421017939618594</v>
          </cell>
        </row>
      </sheetData>
      <sheetData sheetId="21">
        <row r="19">
          <cell r="AB19">
            <v>4.5513391813938213</v>
          </cell>
        </row>
        <row r="30">
          <cell r="AB30">
            <v>49.260681637258159</v>
          </cell>
        </row>
      </sheetData>
      <sheetData sheetId="22">
        <row r="23">
          <cell r="AB23">
            <v>118.32996216666433</v>
          </cell>
        </row>
        <row r="36">
          <cell r="AB36">
            <v>123.78538646608288</v>
          </cell>
        </row>
      </sheetData>
      <sheetData sheetId="23">
        <row r="18">
          <cell r="AB18">
            <v>98.381387596703348</v>
          </cell>
        </row>
        <row r="27">
          <cell r="AB27">
            <v>98.381387596703348</v>
          </cell>
        </row>
        <row r="33">
          <cell r="AB33">
            <v>18.088686203096913</v>
          </cell>
        </row>
      </sheetData>
      <sheetData sheetId="24">
        <row r="25">
          <cell r="AB25">
            <v>67.507038252272935</v>
          </cell>
        </row>
        <row r="29">
          <cell r="AB29">
            <v>83.93037891629632</v>
          </cell>
        </row>
        <row r="33">
          <cell r="AB33">
            <v>92.615240672435007</v>
          </cell>
        </row>
      </sheetData>
      <sheetData sheetId="25">
        <row r="29">
          <cell r="AB29">
            <v>18.363662199863946</v>
          </cell>
        </row>
      </sheetData>
      <sheetData sheetId="26">
        <row r="33">
          <cell r="AB33">
            <v>33.440158298814943</v>
          </cell>
        </row>
      </sheetData>
      <sheetData sheetId="27">
        <row r="18">
          <cell r="AB18">
            <v>14.076677125388361</v>
          </cell>
        </row>
        <row r="31">
          <cell r="AB31">
            <v>26.619071473020206</v>
          </cell>
        </row>
      </sheetData>
      <sheetData sheetId="28">
        <row r="47">
          <cell r="AB47">
            <v>33.122268369598714</v>
          </cell>
        </row>
      </sheetData>
      <sheetData sheetId="29">
        <row r="38">
          <cell r="AB38">
            <v>130.88930740055255</v>
          </cell>
        </row>
      </sheetData>
      <sheetData sheetId="30">
        <row r="32">
          <cell r="AB32">
            <v>101.80822939058582</v>
          </cell>
        </row>
      </sheetData>
      <sheetData sheetId="31">
        <row r="23">
          <cell r="AB23">
            <v>28.855516564722745</v>
          </cell>
        </row>
        <row r="35">
          <cell r="AB35">
            <v>47.751034193551099</v>
          </cell>
        </row>
      </sheetData>
      <sheetData sheetId="32">
        <row r="29">
          <cell r="AB29">
            <v>21.692487830985733</v>
          </cell>
        </row>
        <row r="36">
          <cell r="AB36">
            <v>29.401915621300198</v>
          </cell>
        </row>
      </sheetData>
      <sheetData sheetId="33">
        <row r="18">
          <cell r="AB18">
            <v>9.8972282935125726</v>
          </cell>
        </row>
        <row r="30">
          <cell r="AB30">
            <v>70.249358725294883</v>
          </cell>
        </row>
      </sheetData>
      <sheetData sheetId="3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1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352.76931690518325</v>
          </cell>
        </row>
        <row r="25">
          <cell r="AB25">
            <v>367.56253517114743</v>
          </cell>
        </row>
        <row r="41">
          <cell r="AB41">
            <v>409.00225127945549</v>
          </cell>
        </row>
      </sheetData>
      <sheetData sheetId="3">
        <row r="23">
          <cell r="AB23">
            <v>312.73973659264618</v>
          </cell>
        </row>
        <row r="26">
          <cell r="AB26">
            <v>312.73973659264618</v>
          </cell>
        </row>
      </sheetData>
      <sheetData sheetId="4">
        <row r="20">
          <cell r="AB20">
            <v>251.48682305277202</v>
          </cell>
        </row>
      </sheetData>
      <sheetData sheetId="5">
        <row r="24">
          <cell r="AB24">
            <v>56.221201896698417</v>
          </cell>
        </row>
        <row r="42">
          <cell r="AB42">
            <v>111.1343375739503</v>
          </cell>
        </row>
      </sheetData>
      <sheetData sheetId="6">
        <row r="19">
          <cell r="AB19">
            <v>65.977302850065939</v>
          </cell>
        </row>
      </sheetData>
      <sheetData sheetId="7">
        <row r="48">
          <cell r="AB48">
            <v>89.071229994637193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101.36996879668706</v>
          </cell>
        </row>
      </sheetData>
      <sheetData sheetId="10">
        <row r="37">
          <cell r="AB37">
            <v>74.693147805806674</v>
          </cell>
        </row>
      </sheetData>
      <sheetData sheetId="11">
        <row r="22">
          <cell r="AB22">
            <v>78.702035068690705</v>
          </cell>
        </row>
      </sheetData>
      <sheetData sheetId="12">
        <row r="30">
          <cell r="AB30">
            <v>71.202900687731372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4.4622428459619261</v>
          </cell>
        </row>
      </sheetData>
      <sheetData sheetId="15">
        <row r="21">
          <cell r="AB21">
            <v>480.74062110972216</v>
          </cell>
        </row>
      </sheetData>
      <sheetData sheetId="16">
        <row r="18">
          <cell r="AB18">
            <v>70.870863659376113</v>
          </cell>
        </row>
        <row r="28">
          <cell r="AB28">
            <v>126.54790349005748</v>
          </cell>
        </row>
        <row r="35">
          <cell r="AB35">
            <v>252.83626328846893</v>
          </cell>
        </row>
        <row r="40">
          <cell r="AB40">
            <v>320.68699329908952</v>
          </cell>
        </row>
        <row r="50">
          <cell r="AB50">
            <v>475.06361028399641</v>
          </cell>
        </row>
      </sheetData>
      <sheetData sheetId="17">
        <row r="18">
          <cell r="AB18">
            <v>14.996860552229297</v>
          </cell>
        </row>
        <row r="32">
          <cell r="AB32">
            <v>14.996860552229297</v>
          </cell>
        </row>
        <row r="47">
          <cell r="AB47">
            <v>61.469995333041247</v>
          </cell>
        </row>
        <row r="57">
          <cell r="AB57">
            <v>75.029340236544414</v>
          </cell>
        </row>
      </sheetData>
      <sheetData sheetId="18">
        <row r="18">
          <cell r="AB18">
            <v>14.531683009699243</v>
          </cell>
        </row>
        <row r="23">
          <cell r="AB23">
            <v>51.629051310949464</v>
          </cell>
        </row>
      </sheetData>
      <sheetData sheetId="19">
        <row r="29">
          <cell r="AB29">
            <v>39.680666582451842</v>
          </cell>
        </row>
      </sheetData>
      <sheetData sheetId="20">
        <row r="22">
          <cell r="AB22">
            <v>75.857596733500827</v>
          </cell>
        </row>
      </sheetData>
      <sheetData sheetId="21">
        <row r="19">
          <cell r="AB19">
            <v>4.5837582943066568</v>
          </cell>
        </row>
        <row r="30">
          <cell r="AB30">
            <v>50.199494643908395</v>
          </cell>
        </row>
      </sheetData>
      <sheetData sheetId="22">
        <row r="23">
          <cell r="AB23">
            <v>120.30026868401717</v>
          </cell>
        </row>
        <row r="36">
          <cell r="AB36">
            <v>125.8654980621028</v>
          </cell>
        </row>
      </sheetData>
      <sheetData sheetId="23">
        <row r="18">
          <cell r="AB18">
            <v>99.942598065348037</v>
          </cell>
        </row>
        <row r="27">
          <cell r="AB27">
            <v>99.942598065348037</v>
          </cell>
        </row>
        <row r="33">
          <cell r="AB33">
            <v>18.460254667632096</v>
          </cell>
        </row>
      </sheetData>
      <sheetData sheetId="24">
        <row r="25">
          <cell r="AB25">
            <v>68.456289149589566</v>
          </cell>
        </row>
        <row r="29">
          <cell r="AB29">
            <v>85.182080378083668</v>
          </cell>
        </row>
        <row r="33">
          <cell r="AB33">
            <v>94.04482315493081</v>
          </cell>
        </row>
      </sheetData>
      <sheetData sheetId="25">
        <row r="29">
          <cell r="AB29">
            <v>18.661643440014327</v>
          </cell>
        </row>
      </sheetData>
      <sheetData sheetId="26">
        <row r="33">
          <cell r="AB33">
            <v>34.102195929671112</v>
          </cell>
        </row>
      </sheetData>
      <sheetData sheetId="27">
        <row r="18">
          <cell r="AB18">
            <v>14.363425574876382</v>
          </cell>
        </row>
        <row r="31">
          <cell r="AB31">
            <v>27.161732713785607</v>
          </cell>
        </row>
      </sheetData>
      <sheetData sheetId="28">
        <row r="47">
          <cell r="AB47">
            <v>33.399417001654911</v>
          </cell>
        </row>
      </sheetData>
      <sheetData sheetId="29">
        <row r="38">
          <cell r="AB38">
            <v>133.0054292997693</v>
          </cell>
        </row>
      </sheetData>
      <sheetData sheetId="30">
        <row r="32">
          <cell r="AB32">
            <v>103.86195873608499</v>
          </cell>
        </row>
      </sheetData>
      <sheetData sheetId="31">
        <row r="23">
          <cell r="AB23">
            <v>29.396616066151203</v>
          </cell>
        </row>
        <row r="35">
          <cell r="AB35">
            <v>48.719924895023155</v>
          </cell>
        </row>
      </sheetData>
      <sheetData sheetId="32">
        <row r="29">
          <cell r="AB29">
            <v>22.088154804797366</v>
          </cell>
        </row>
        <row r="36">
          <cell r="AB36">
            <v>29.944226230728248</v>
          </cell>
        </row>
      </sheetData>
      <sheetData sheetId="33">
        <row r="18">
          <cell r="AB18">
            <v>10.100491706078754</v>
          </cell>
        </row>
        <row r="30">
          <cell r="AB30">
            <v>71.672960349320078</v>
          </cell>
        </row>
      </sheetData>
      <sheetData sheetId="3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2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359.63168250293143</v>
          </cell>
        </row>
        <row r="25">
          <cell r="AB25">
            <v>374.63567526914051</v>
          </cell>
        </row>
        <row r="41">
          <cell r="AB41">
            <v>416.89113468656853</v>
          </cell>
        </row>
      </sheetData>
      <sheetData sheetId="3">
        <row r="23">
          <cell r="AB23">
            <v>318.80867941444922</v>
          </cell>
        </row>
        <row r="26">
          <cell r="AB26">
            <v>318.80867941444922</v>
          </cell>
        </row>
      </sheetData>
      <sheetData sheetId="4">
        <row r="20">
          <cell r="AB20">
            <v>256.48101201711222</v>
          </cell>
        </row>
      </sheetData>
      <sheetData sheetId="5">
        <row r="24">
          <cell r="AB24">
            <v>57.345292143552498</v>
          </cell>
        </row>
        <row r="42">
          <cell r="AB42">
            <v>113.3526653265873</v>
          </cell>
        </row>
      </sheetData>
      <sheetData sheetId="6">
        <row r="19">
          <cell r="AB19">
            <v>67.293020140851283</v>
          </cell>
        </row>
      </sheetData>
      <sheetData sheetId="7">
        <row r="48">
          <cell r="AB48">
            <v>90.839647101124896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103.39649402405568</v>
          </cell>
        </row>
      </sheetData>
      <sheetData sheetId="10">
        <row r="37">
          <cell r="AB37">
            <v>76.180452719863823</v>
          </cell>
        </row>
      </sheetData>
      <sheetData sheetId="11">
        <row r="22">
          <cell r="AB22">
            <v>80.137243413197709</v>
          </cell>
        </row>
      </sheetData>
      <sheetData sheetId="12">
        <row r="30">
          <cell r="AB30">
            <v>72.490658466122724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4.5003913467144168</v>
          </cell>
        </row>
      </sheetData>
      <sheetData sheetId="15">
        <row r="21">
          <cell r="AB21">
            <v>489.37531736871347</v>
          </cell>
        </row>
      </sheetData>
      <sheetData sheetId="16">
        <row r="18">
          <cell r="AB18">
            <v>72.286620693514138</v>
          </cell>
        </row>
        <row r="28">
          <cell r="AB28">
            <v>129.02937605797686</v>
          </cell>
        </row>
        <row r="35">
          <cell r="AB35">
            <v>257.40984669132422</v>
          </cell>
        </row>
        <row r="40">
          <cell r="AB40">
            <v>326.55061963731703</v>
          </cell>
        </row>
        <row r="50">
          <cell r="AB50">
            <v>483.58371759659838</v>
          </cell>
        </row>
      </sheetData>
      <sheetData sheetId="17">
        <row r="18">
          <cell r="AB18">
            <v>15.302749032542595</v>
          </cell>
        </row>
        <row r="32">
          <cell r="AB32">
            <v>15.302749032542595</v>
          </cell>
        </row>
        <row r="47">
          <cell r="AB47">
            <v>62.636991021928402</v>
          </cell>
        </row>
        <row r="57">
          <cell r="AB57">
            <v>76.538179989290342</v>
          </cell>
        </row>
      </sheetData>
      <sheetData sheetId="18">
        <row r="18">
          <cell r="AB18">
            <v>14.791292612360023</v>
          </cell>
        </row>
        <row r="23">
          <cell r="AB23">
            <v>52.662152362870941</v>
          </cell>
        </row>
      </sheetData>
      <sheetData sheetId="19">
        <row r="29">
          <cell r="AB29">
            <v>40.473059184640931</v>
          </cell>
        </row>
      </sheetData>
      <sheetData sheetId="20">
        <row r="22">
          <cell r="AB22">
            <v>77.311220984880237</v>
          </cell>
        </row>
      </sheetData>
      <sheetData sheetId="21">
        <row r="19">
          <cell r="AB19">
            <v>4.616845821571907</v>
          </cell>
        </row>
        <row r="30">
          <cell r="AB30">
            <v>51.149744614749984</v>
          </cell>
        </row>
      </sheetData>
      <sheetData sheetId="22">
        <row r="23">
          <cell r="AB23">
            <v>122.29440062709861</v>
          </cell>
        </row>
        <row r="36">
          <cell r="AB36">
            <v>127.97071860704811</v>
          </cell>
        </row>
      </sheetData>
      <sheetData sheetId="23">
        <row r="18">
          <cell r="AB18">
            <v>101.52264808533893</v>
          </cell>
        </row>
        <row r="27">
          <cell r="AB27">
            <v>101.52264808533893</v>
          </cell>
        </row>
        <row r="33">
          <cell r="AB33">
            <v>18.836368001833961</v>
          </cell>
        </row>
      </sheetData>
      <sheetData sheetId="24">
        <row r="25">
          <cell r="AB25">
            <v>69.417126423349487</v>
          </cell>
        </row>
        <row r="29">
          <cell r="AB29">
            <v>86.450796356011438</v>
          </cell>
        </row>
        <row r="33">
          <cell r="AB33">
            <v>95.493508147801023</v>
          </cell>
        </row>
      </sheetData>
      <sheetData sheetId="25">
        <row r="29">
          <cell r="AB29">
            <v>18.965427953811464</v>
          </cell>
        </row>
      </sheetData>
      <sheetData sheetId="26">
        <row r="33">
          <cell r="AB33">
            <v>34.789170929217825</v>
          </cell>
        </row>
      </sheetData>
      <sheetData sheetId="27">
        <row r="18">
          <cell r="AB18">
            <v>14.65361666933018</v>
          </cell>
        </row>
        <row r="31">
          <cell r="AB31">
            <v>27.710920163763973</v>
          </cell>
        </row>
      </sheetData>
      <sheetData sheetId="28">
        <row r="47">
          <cell r="AB47">
            <v>33.679888682284741</v>
          </cell>
        </row>
      </sheetData>
      <sheetData sheetId="29">
        <row r="38">
          <cell r="AB38">
            <v>135.14630516957925</v>
          </cell>
        </row>
      </sheetData>
      <sheetData sheetId="30">
        <row r="32">
          <cell r="AB32">
            <v>105.93984064851142</v>
          </cell>
        </row>
      </sheetData>
      <sheetData sheetId="31">
        <row r="23">
          <cell r="AB23">
            <v>29.943944649750854</v>
          </cell>
        </row>
        <row r="35">
          <cell r="AB35">
            <v>49.700348413026049</v>
          </cell>
        </row>
      </sheetData>
      <sheetData sheetId="32">
        <row r="29">
          <cell r="AB29">
            <v>22.488943302805747</v>
          </cell>
        </row>
        <row r="36">
          <cell r="AB36">
            <v>30.493953803066191</v>
          </cell>
        </row>
      </sheetData>
      <sheetData sheetId="33">
        <row r="18">
          <cell r="AB18">
            <v>10.306240241695676</v>
          </cell>
        </row>
        <row r="30">
          <cell r="AB30">
            <v>73.113468084285103</v>
          </cell>
        </row>
      </sheetData>
      <sheetData sheetId="3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3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366.50459458793</v>
          </cell>
        </row>
        <row r="25">
          <cell r="AB25">
            <v>381.71978303153742</v>
          </cell>
        </row>
        <row r="41">
          <cell r="AB41">
            <v>424.79201879010492</v>
          </cell>
        </row>
      </sheetData>
      <sheetData sheetId="3">
        <row r="23">
          <cell r="AB23">
            <v>324.88691437247678</v>
          </cell>
        </row>
        <row r="26">
          <cell r="AB26">
            <v>324.88691437247678</v>
          </cell>
        </row>
      </sheetData>
      <sheetData sheetId="4">
        <row r="20">
          <cell r="AB20">
            <v>261.48308183075187</v>
          </cell>
        </row>
      </sheetData>
      <sheetData sheetId="5">
        <row r="24">
          <cell r="AB24">
            <v>58.471416909800588</v>
          </cell>
        </row>
        <row r="42">
          <cell r="AB42">
            <v>115.57487140895331</v>
          </cell>
        </row>
      </sheetData>
      <sheetData sheetId="6">
        <row r="19">
          <cell r="AB19">
            <v>68.610998947823362</v>
          </cell>
        </row>
      </sheetData>
      <sheetData sheetId="7">
        <row r="48">
          <cell r="AB48">
            <v>92.610840745461161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105.42666997338854</v>
          </cell>
        </row>
      </sheetData>
      <sheetData sheetId="10">
        <row r="37">
          <cell r="AB37">
            <v>77.670226532375224</v>
          </cell>
        </row>
      </sheetData>
      <sheetData sheetId="11">
        <row r="22">
          <cell r="AB22">
            <v>81.574829960161921</v>
          </cell>
        </row>
      </sheetData>
      <sheetData sheetId="12">
        <row r="30">
          <cell r="AB30">
            <v>73.780611179369544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4.5387768081531261</v>
          </cell>
        </row>
      </sheetData>
      <sheetData sheetId="15">
        <row r="21">
          <cell r="AB21">
            <v>498.02360864817092</v>
          </cell>
        </row>
      </sheetData>
      <sheetData sheetId="16">
        <row r="18">
          <cell r="AB18">
            <v>73.704884270471581</v>
          </cell>
        </row>
        <row r="28">
          <cell r="AB28">
            <v>131.51546647134685</v>
          </cell>
        </row>
        <row r="35">
          <cell r="AB35">
            <v>261.99227177587858</v>
          </cell>
        </row>
        <row r="40">
          <cell r="AB40">
            <v>332.4252253189714</v>
          </cell>
        </row>
        <row r="50">
          <cell r="AB50">
            <v>492.11726271333453</v>
          </cell>
        </row>
      </sheetData>
      <sheetData sheetId="17">
        <row r="18">
          <cell r="AB18">
            <v>15.609409895113336</v>
          </cell>
        </row>
        <row r="32">
          <cell r="AB32">
            <v>15.609409895113336</v>
          </cell>
        </row>
        <row r="47">
          <cell r="AB47">
            <v>63.807744689341014</v>
          </cell>
        </row>
        <row r="57">
          <cell r="AB57">
            <v>78.050052824527782</v>
          </cell>
        </row>
      </sheetData>
      <sheetData sheetId="18">
        <row r="18">
          <cell r="AB18">
            <v>15.051840821102973</v>
          </cell>
        </row>
        <row r="23">
          <cell r="AB23">
            <v>53.69714869533955</v>
          </cell>
        </row>
      </sheetData>
      <sheetData sheetId="19">
        <row r="29">
          <cell r="AB29">
            <v>41.26684462637504</v>
          </cell>
        </row>
      </sheetData>
      <sheetData sheetId="20">
        <row r="22">
          <cell r="AB22">
            <v>78.767659558534575</v>
          </cell>
        </row>
      </sheetData>
      <sheetData sheetId="21">
        <row r="19">
          <cell r="AB19">
            <v>4.6503448469406701</v>
          </cell>
        </row>
        <row r="30">
          <cell r="AB30">
            <v>52.102238890124525</v>
          </cell>
        </row>
      </sheetData>
      <sheetData sheetId="22">
        <row r="23">
          <cell r="AB23">
            <v>124.29286032189049</v>
          </cell>
        </row>
        <row r="36">
          <cell r="AB36">
            <v>130.08045937718776</v>
          </cell>
        </row>
      </sheetData>
      <sheetData sheetId="23">
        <row r="18">
          <cell r="AB18">
            <v>103.10602267557954</v>
          </cell>
        </row>
        <row r="27">
          <cell r="AB27">
            <v>103.10602267557954</v>
          </cell>
        </row>
        <row r="33">
          <cell r="AB33">
            <v>19.213415402844944</v>
          </cell>
        </row>
      </sheetData>
      <sheetData sheetId="24">
        <row r="25">
          <cell r="AB25">
            <v>70.38021062214446</v>
          </cell>
        </row>
        <row r="29">
          <cell r="AB29">
            <v>87.724700339213328</v>
          </cell>
        </row>
        <row r="33">
          <cell r="AB33">
            <v>96.947699212154859</v>
          </cell>
        </row>
      </sheetData>
      <sheetData sheetId="25">
        <row r="29">
          <cell r="AB29">
            <v>19.272570300721693</v>
          </cell>
        </row>
      </sheetData>
      <sheetData sheetId="26">
        <row r="33">
          <cell r="AB33">
            <v>35.477569238474317</v>
          </cell>
        </row>
      </sheetData>
      <sheetData sheetId="27">
        <row r="18">
          <cell r="AB18">
            <v>14.944438205349087</v>
          </cell>
        </row>
        <row r="31">
          <cell r="AB31">
            <v>28.261316311850578</v>
          </cell>
        </row>
      </sheetData>
      <sheetData sheetId="28">
        <row r="47">
          <cell r="AB47">
            <v>33.961108278571629</v>
          </cell>
        </row>
      </sheetData>
      <sheetData sheetId="29">
        <row r="38">
          <cell r="AB38">
            <v>137.29075704527961</v>
          </cell>
        </row>
      </sheetData>
      <sheetData sheetId="30">
        <row r="32">
          <cell r="AB32">
            <v>108.02151962057839</v>
          </cell>
        </row>
      </sheetData>
      <sheetData sheetId="31">
        <row r="23">
          <cell r="AB23">
            <v>30.492306262625196</v>
          </cell>
        </row>
        <row r="35">
          <cell r="AB35">
            <v>50.682761811902516</v>
          </cell>
        </row>
      </sheetData>
      <sheetData sheetId="32">
        <row r="29">
          <cell r="AB29">
            <v>22.890949668888382</v>
          </cell>
        </row>
        <row r="36">
          <cell r="AB36">
            <v>31.045472332181685</v>
          </cell>
        </row>
      </sheetData>
      <sheetData sheetId="33">
        <row r="18">
          <cell r="AB18">
            <v>10.512498209427314</v>
          </cell>
        </row>
        <row r="30">
          <cell r="AB30">
            <v>74.55684162207892</v>
          </cell>
        </row>
      </sheetData>
      <sheetData sheetId="3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4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373.4436131937515</v>
          </cell>
        </row>
        <row r="25">
          <cell r="AB25">
            <v>388.8721494298054</v>
          </cell>
        </row>
        <row r="41">
          <cell r="AB41">
            <v>432.76887484000997</v>
          </cell>
        </row>
      </sheetData>
      <sheetData sheetId="3">
        <row r="23">
          <cell r="AB23">
            <v>331.02358927576245</v>
          </cell>
        </row>
        <row r="26">
          <cell r="AB26">
            <v>331.02358927576245</v>
          </cell>
        </row>
      </sheetData>
      <sheetData sheetId="4">
        <row r="20">
          <cell r="AB20">
            <v>266.53327960860832</v>
          </cell>
        </row>
      </sheetData>
      <sheetData sheetId="5">
        <row r="24">
          <cell r="AB24">
            <v>59.608555886725412</v>
          </cell>
        </row>
        <row r="42">
          <cell r="AB42">
            <v>117.81871438051417</v>
          </cell>
        </row>
      </sheetData>
      <sheetData sheetId="6">
        <row r="19">
          <cell r="AB19">
            <v>69.941785094850133</v>
          </cell>
        </row>
      </sheetData>
      <sheetData sheetId="7">
        <row r="48">
          <cell r="AB48">
            <v>94.399066587886921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107.47668777758119</v>
          </cell>
        </row>
      </sheetData>
      <sheetData sheetId="10">
        <row r="37">
          <cell r="AB37">
            <v>79.174412829691178</v>
          </cell>
        </row>
      </sheetData>
      <sheetData sheetId="11">
        <row r="22">
          <cell r="AB22">
            <v>83.026451691882357</v>
          </cell>
        </row>
      </sheetData>
      <sheetData sheetId="12">
        <row r="30">
          <cell r="AB30">
            <v>75.083212188547023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4.5777815124563643</v>
          </cell>
        </row>
      </sheetData>
      <sheetData sheetId="15">
        <row r="21">
          <cell r="AB21">
            <v>506.75558773128932</v>
          </cell>
        </row>
      </sheetData>
      <sheetData sheetId="16">
        <row r="18">
          <cell r="AB18">
            <v>75.136976156676667</v>
          </cell>
        </row>
        <row r="28">
          <cell r="AB28">
            <v>134.02609333195136</v>
          </cell>
        </row>
        <row r="35">
          <cell r="AB35">
            <v>266.62009381777165</v>
          </cell>
        </row>
        <row r="40">
          <cell r="AB40">
            <v>338.35777166707334</v>
          </cell>
        </row>
        <row r="50">
          <cell r="AB50">
            <v>500.7334055193428</v>
          </cell>
        </row>
      </sheetData>
      <sheetData sheetId="17">
        <row r="18">
          <cell r="AB18">
            <v>15.919225000408561</v>
          </cell>
        </row>
        <row r="32">
          <cell r="AB32">
            <v>15.919225000408561</v>
          </cell>
        </row>
        <row r="47">
          <cell r="AB47">
            <v>64.991298673187217</v>
          </cell>
        </row>
        <row r="57">
          <cell r="AB57">
            <v>79.576922481012474</v>
          </cell>
        </row>
      </sheetData>
      <sheetData sheetId="18">
        <row r="18">
          <cell r="AB18">
            <v>15.315455930565271</v>
          </cell>
        </row>
        <row r="23">
          <cell r="AB23">
            <v>54.742284479108527</v>
          </cell>
        </row>
      </sheetData>
      <sheetData sheetId="19">
        <row r="29">
          <cell r="AB29">
            <v>42.068362648906643</v>
          </cell>
        </row>
      </sheetData>
      <sheetData sheetId="20">
        <row r="22">
          <cell r="AB22">
            <v>80.238505198102857</v>
          </cell>
        </row>
      </sheetData>
      <sheetData sheetId="21">
        <row r="19">
          <cell r="AB19">
            <v>4.6844543723619383</v>
          </cell>
        </row>
        <row r="30">
          <cell r="AB30">
            <v>53.064450226301517</v>
          </cell>
        </row>
      </sheetData>
      <sheetData sheetId="22">
        <row r="23">
          <cell r="AB23">
            <v>126.31153454103007</v>
          </cell>
        </row>
        <row r="36">
          <cell r="AB36">
            <v>132.21149633771671</v>
          </cell>
        </row>
      </sheetData>
      <sheetData sheetId="23">
        <row r="18">
          <cell r="AB18">
            <v>104.70537284178198</v>
          </cell>
        </row>
        <row r="27">
          <cell r="AB27">
            <v>104.70537284178198</v>
          </cell>
        </row>
        <row r="33">
          <cell r="AB33">
            <v>19.594329688475916</v>
          </cell>
        </row>
      </sheetData>
      <sheetData sheetId="24">
        <row r="25">
          <cell r="AB25">
            <v>71.353146158533534</v>
          </cell>
        </row>
        <row r="29">
          <cell r="AB29">
            <v>89.013338785158382</v>
          </cell>
        </row>
        <row r="33">
          <cell r="AB33">
            <v>98.418385507763787</v>
          </cell>
        </row>
      </sheetData>
      <sheetData sheetId="25">
        <row r="29">
          <cell r="AB29">
            <v>19.584983111628461</v>
          </cell>
        </row>
      </sheetData>
      <sheetData sheetId="26">
        <row r="33">
          <cell r="AB33">
            <v>36.172825958684896</v>
          </cell>
        </row>
      </sheetData>
      <sheetData sheetId="27">
        <row r="18">
          <cell r="AB18">
            <v>15.238177435204099</v>
          </cell>
        </row>
        <row r="31">
          <cell r="AB31">
            <v>28.817245497341275</v>
          </cell>
        </row>
      </sheetData>
      <sheetData sheetId="28">
        <row r="47">
          <cell r="AB47">
            <v>34.245144679532075</v>
          </cell>
        </row>
      </sheetData>
      <sheetData sheetId="29">
        <row r="38">
          <cell r="AB38">
            <v>139.45607682790211</v>
          </cell>
        </row>
      </sheetData>
      <sheetData sheetId="30">
        <row r="32">
          <cell r="AB32">
            <v>110.12358129848334</v>
          </cell>
        </row>
      </sheetData>
      <sheetData sheetId="31">
        <row r="23">
          <cell r="AB23">
            <v>31.045902669790788</v>
          </cell>
        </row>
        <row r="35">
          <cell r="AB35">
            <v>51.674931949347538</v>
          </cell>
        </row>
      </sheetData>
      <sheetData sheetId="32">
        <row r="29">
          <cell r="AB29">
            <v>23.29735629210121</v>
          </cell>
        </row>
        <row r="36">
          <cell r="AB36">
            <v>31.603422333162293</v>
          </cell>
        </row>
      </sheetData>
      <sheetData sheetId="33">
        <row r="18">
          <cell r="AB18">
            <v>10.720870382364856</v>
          </cell>
        </row>
        <row r="30">
          <cell r="AB30">
            <v>76.014511380027685</v>
          </cell>
        </row>
      </sheetData>
      <sheetData sheetId="3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5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380.43318207877883</v>
          </cell>
        </row>
        <row r="25">
          <cell r="AB25">
            <v>396.07672822101523</v>
          </cell>
        </row>
        <row r="41">
          <cell r="AB41">
            <v>440.80376948343928</v>
          </cell>
        </row>
      </sheetData>
      <sheetData sheetId="3">
        <row r="23">
          <cell r="AB23">
            <v>337.2049370705339</v>
          </cell>
        </row>
        <row r="26">
          <cell r="AB26">
            <v>337.2049370705339</v>
          </cell>
        </row>
      </sheetData>
      <sheetData sheetId="4">
        <row r="20">
          <cell r="AB20">
            <v>271.62038031238848</v>
          </cell>
        </row>
      </sheetData>
      <sheetData sheetId="5">
        <row r="24">
          <cell r="AB24">
            <v>60.754227793742452</v>
          </cell>
        </row>
        <row r="42">
          <cell r="AB42">
            <v>120.07927508736893</v>
          </cell>
        </row>
      </sheetData>
      <sheetData sheetId="6">
        <row r="19">
          <cell r="AB19">
            <v>71.282453849376211</v>
          </cell>
        </row>
      </sheetData>
      <sheetData sheetId="7">
        <row r="48">
          <cell r="AB48">
            <v>96.200347445323573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109.54207206543342</v>
          </cell>
        </row>
      </sheetData>
      <sheetData sheetId="10">
        <row r="37">
          <cell r="AB37">
            <v>80.6896915935273</v>
          </cell>
        </row>
      </sheetData>
      <sheetData sheetId="11">
        <row r="22">
          <cell r="AB22">
            <v>84.488834692513194</v>
          </cell>
        </row>
      </sheetData>
      <sheetData sheetId="12">
        <row r="30">
          <cell r="AB30">
            <v>76.39552767864879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4.6172815683636435</v>
          </cell>
        </row>
      </sheetData>
      <sheetData sheetId="15">
        <row r="21">
          <cell r="AB21">
            <v>515.55157382184916</v>
          </cell>
        </row>
      </sheetData>
      <sheetData sheetId="16">
        <row r="18">
          <cell r="AB18">
            <v>76.579763111653818</v>
          </cell>
        </row>
        <row r="28">
          <cell r="AB28">
            <v>136.55572760865456</v>
          </cell>
        </row>
        <row r="35">
          <cell r="AB35">
            <v>271.28320986422494</v>
          </cell>
        </row>
        <row r="40">
          <cell r="AB40">
            <v>344.33524884607135</v>
          </cell>
        </row>
        <row r="50">
          <cell r="AB50">
            <v>509.41272820606559</v>
          </cell>
        </row>
      </sheetData>
      <sheetData sheetId="17">
        <row r="18">
          <cell r="AB18">
            <v>16.231555591690164</v>
          </cell>
        </row>
        <row r="32">
          <cell r="AB32">
            <v>16.231555591690164</v>
          </cell>
        </row>
        <row r="47">
          <cell r="AB47">
            <v>66.18524164797941</v>
          </cell>
        </row>
        <row r="57">
          <cell r="AB57">
            <v>81.115510106237082</v>
          </cell>
        </row>
      </sheetData>
      <sheetData sheetId="18">
        <row r="18">
          <cell r="AB18">
            <v>15.581542122598737</v>
          </cell>
        </row>
        <row r="23">
          <cell r="AB23">
            <v>55.795283998783638</v>
          </cell>
        </row>
      </sheetData>
      <sheetData sheetId="19">
        <row r="29">
          <cell r="AB29">
            <v>42.875857863847436</v>
          </cell>
        </row>
      </sheetData>
      <sheetData sheetId="20">
        <row r="22">
          <cell r="AB22">
            <v>81.720558851695984</v>
          </cell>
        </row>
      </sheetData>
      <sheetData sheetId="21">
        <row r="19">
          <cell r="AB19">
            <v>4.7191385285522607</v>
          </cell>
        </row>
        <row r="30">
          <cell r="AB30">
            <v>54.034348356989639</v>
          </cell>
        </row>
      </sheetData>
      <sheetData sheetId="22">
        <row r="23">
          <cell r="AB23">
            <v>128.3460517869278</v>
          </cell>
        </row>
        <row r="36">
          <cell r="AB36">
            <v>134.35921155397415</v>
          </cell>
        </row>
      </sheetData>
      <sheetData sheetId="23">
        <row r="18">
          <cell r="AB18">
            <v>106.31719867362605</v>
          </cell>
        </row>
        <row r="27">
          <cell r="AB27">
            <v>106.31719867362605</v>
          </cell>
        </row>
        <row r="33">
          <cell r="AB33">
            <v>19.978322937667137</v>
          </cell>
        </row>
      </sheetData>
      <sheetData sheetId="24">
        <row r="25">
          <cell r="AB25">
            <v>72.333857701915349</v>
          </cell>
        </row>
        <row r="29">
          <cell r="AB29">
            <v>90.314247928321606</v>
          </cell>
        </row>
        <row r="33">
          <cell r="AB33">
            <v>99.902702731126197</v>
          </cell>
        </row>
      </sheetData>
      <sheetData sheetId="25">
        <row r="29">
          <cell r="AB29">
            <v>19.90228983884862</v>
          </cell>
        </row>
      </sheetData>
      <sheetData sheetId="26">
        <row r="33">
          <cell r="AB33">
            <v>36.873455298598365</v>
          </cell>
        </row>
      </sheetData>
      <sheetData sheetId="27">
        <row r="18">
          <cell r="AB18">
            <v>15.534211722093678</v>
          </cell>
        </row>
        <row r="31">
          <cell r="AB31">
            <v>29.377531942052457</v>
          </cell>
        </row>
      </sheetData>
      <sheetData sheetId="28">
        <row r="47">
          <cell r="AB47">
            <v>34.531472546330484</v>
          </cell>
        </row>
      </sheetData>
      <sheetData sheetId="29">
        <row r="38">
          <cell r="AB38">
            <v>141.63743544969637</v>
          </cell>
        </row>
      </sheetData>
      <sheetData sheetId="30">
        <row r="32">
          <cell r="AB32">
            <v>112.2414460689958</v>
          </cell>
        </row>
      </sheetData>
      <sheetData sheetId="31">
        <row r="23">
          <cell r="AB23">
            <v>31.603615330227598</v>
          </cell>
        </row>
        <row r="35">
          <cell r="AB35">
            <v>52.674731957904584</v>
          </cell>
        </row>
      </sheetData>
      <sheetData sheetId="32">
        <row r="29">
          <cell r="AB29">
            <v>23.707294384922555</v>
          </cell>
        </row>
        <row r="36">
          <cell r="AB36">
            <v>32.166468436922742</v>
          </cell>
        </row>
      </sheetData>
      <sheetData sheetId="33">
        <row r="18">
          <cell r="AB18">
            <v>10.930925488835532</v>
          </cell>
        </row>
        <row r="30">
          <cell r="AB30">
            <v>77.48334199520383</v>
          </cell>
        </row>
      </sheetData>
      <sheetData sheetId="3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36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387.50214011981694</v>
          </cell>
        </row>
        <row r="25">
          <cell r="AB25">
            <v>403.36326032105217</v>
          </cell>
        </row>
        <row r="41">
          <cell r="AB41">
            <v>448.92991805509837</v>
          </cell>
        </row>
      </sheetData>
      <sheetData sheetId="3">
        <row r="23">
          <cell r="AB23">
            <v>343.45646921741434</v>
          </cell>
        </row>
        <row r="26">
          <cell r="AB26">
            <v>343.45646921741434</v>
          </cell>
        </row>
      </sheetData>
      <sheetData sheetId="4">
        <row r="20">
          <cell r="AB20">
            <v>276.76525341970762</v>
          </cell>
        </row>
      </sheetData>
      <sheetData sheetId="5">
        <row r="24">
          <cell r="AB24">
            <v>61.913082170347792</v>
          </cell>
        </row>
        <row r="42">
          <cell r="AB42">
            <v>122.36575165985471</v>
          </cell>
        </row>
      </sheetData>
      <sheetData sheetId="6">
        <row r="19">
          <cell r="AB19">
            <v>72.638468651194444</v>
          </cell>
        </row>
      </sheetData>
      <sheetData sheetId="7">
        <row r="48">
          <cell r="AB48">
            <v>98.022075736315003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111.6312064073289</v>
          </cell>
        </row>
      </sheetData>
      <sheetData sheetId="10">
        <row r="37">
          <cell r="AB37">
            <v>82.22225210615251</v>
          </cell>
        </row>
      </sheetData>
      <sheetData sheetId="11">
        <row r="22">
          <cell r="AB22">
            <v>85.968036180399494</v>
          </cell>
        </row>
      </sheetData>
      <sheetData sheetId="12">
        <row r="30">
          <cell r="AB30">
            <v>77.722989425427144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4.6574866711927045</v>
          </cell>
        </row>
      </sheetData>
      <sheetData sheetId="15">
        <row r="21">
          <cell r="AB21">
            <v>524.44797075525423</v>
          </cell>
        </row>
      </sheetData>
      <sheetData sheetId="16">
        <row r="18">
          <cell r="AB18">
            <v>78.03910815284334</v>
          </cell>
        </row>
        <row r="28">
          <cell r="AB28">
            <v>139.11469633697442</v>
          </cell>
        </row>
        <row r="35">
          <cell r="AB35">
            <v>276.0005551477974</v>
          </cell>
        </row>
        <row r="40">
          <cell r="AB40">
            <v>350.38199042712779</v>
          </cell>
        </row>
        <row r="50">
          <cell r="AB50">
            <v>518.19115002148192</v>
          </cell>
        </row>
      </sheetData>
      <sheetData sheetId="17">
        <row r="18">
          <cell r="AB18">
            <v>16.547629902148106</v>
          </cell>
        </row>
        <row r="32">
          <cell r="AB32">
            <v>16.547629902148106</v>
          </cell>
        </row>
        <row r="47">
          <cell r="AB47">
            <v>67.394240916812905</v>
          </cell>
        </row>
        <row r="57">
          <cell r="AB57">
            <v>82.67200275765785</v>
          </cell>
        </row>
      </sheetData>
      <sheetData sheetId="18">
        <row r="18">
          <cell r="AB18">
            <v>15.851213967889137</v>
          </cell>
        </row>
        <row r="23">
          <cell r="AB23">
            <v>56.860415160994904</v>
          </cell>
        </row>
      </sheetData>
      <sheetData sheetId="19">
        <row r="29">
          <cell r="AB29">
            <v>43.692613584122626</v>
          </cell>
        </row>
      </sheetData>
      <sheetData sheetId="20">
        <row r="22">
          <cell r="AB22">
            <v>83.219822923641573</v>
          </cell>
        </row>
      </sheetData>
      <sheetData sheetId="21">
        <row r="19">
          <cell r="AB19">
            <v>4.7544965460661528</v>
          </cell>
        </row>
        <row r="30">
          <cell r="AB30">
            <v>55.015794170567879</v>
          </cell>
        </row>
      </sheetData>
      <sheetData sheetId="22">
        <row r="23">
          <cell r="AB23">
            <v>130.40463979935248</v>
          </cell>
        </row>
        <row r="36">
          <cell r="AB36">
            <v>136.53229328352177</v>
          </cell>
        </row>
      </sheetData>
      <sheetData sheetId="23">
        <row r="18">
          <cell r="AB18">
            <v>107.94805842016773</v>
          </cell>
        </row>
        <row r="27">
          <cell r="AB27">
            <v>107.94805842016773</v>
          </cell>
        </row>
        <row r="33">
          <cell r="AB33">
            <v>20.366907822637984</v>
          </cell>
        </row>
      </sheetData>
      <sheetData sheetId="24">
        <row r="25">
          <cell r="AB25">
            <v>73.326279618013615</v>
          </cell>
        </row>
        <row r="29">
          <cell r="AB29">
            <v>91.632332485755896</v>
          </cell>
        </row>
        <row r="33">
          <cell r="AB33">
            <v>101.40630305869996</v>
          </cell>
        </row>
      </sheetData>
      <sheetData sheetId="25">
        <row r="29">
          <cell r="AB29">
            <v>20.225451334725228</v>
          </cell>
        </row>
      </sheetData>
      <sheetData sheetId="26">
        <row r="33">
          <cell r="AB33">
            <v>37.582267032400694</v>
          </cell>
        </row>
      </sheetData>
      <sheetData sheetId="27">
        <row r="18">
          <cell r="AB18">
            <v>15.833722763708032</v>
          </cell>
        </row>
        <row r="31">
          <cell r="AB31">
            <v>29.944409443973491</v>
          </cell>
        </row>
      </sheetData>
      <sheetData sheetId="28">
        <row r="47">
          <cell r="AB47">
            <v>34.821145626170583</v>
          </cell>
        </row>
      </sheetData>
      <sheetData sheetId="29">
        <row r="38">
          <cell r="AB38">
            <v>143.84380625236568</v>
          </cell>
        </row>
      </sheetData>
      <sheetData sheetId="30">
        <row r="32">
          <cell r="AB32">
            <v>114.38370044814411</v>
          </cell>
        </row>
      </sheetData>
      <sheetData sheetId="31">
        <row r="23">
          <cell r="AB23">
            <v>32.167600129650715</v>
          </cell>
        </row>
        <row r="35">
          <cell r="AB35">
            <v>53.686177797973166</v>
          </cell>
        </row>
      </sheetData>
      <sheetData sheetId="32">
        <row r="29">
          <cell r="AB29">
            <v>24.122415375004216</v>
          </cell>
        </row>
        <row r="36">
          <cell r="AB36">
            <v>32.737054334656705</v>
          </cell>
        </row>
      </sheetData>
      <sheetData sheetId="33">
        <row r="18">
          <cell r="AB18">
            <v>11.143491262415264</v>
          </cell>
        </row>
        <row r="30">
          <cell r="AB30">
            <v>78.969245421130211</v>
          </cell>
        </row>
      </sheetData>
      <sheetData sheetId="3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ef Rugosidad"/>
      <sheetName val="Colector Krahmer II (2)"/>
      <sheetName val="Colector Krahmer II"/>
      <sheetName val="Colector Krahmer I (2)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 (2)"/>
      <sheetName val="Colector Miraflores"/>
      <sheetName val="Colector Gral Lagos I-V (2)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 (2)"/>
      <sheetName val="Colector Baquedano"/>
      <sheetName val="Colector Montt Baquedano (2)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 (2)"/>
      <sheetName val="Colector Balmaceda"/>
      <sheetName val="Colector Guacamay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3">
          <cell r="M33">
            <v>13.42</v>
          </cell>
          <cell r="AO33">
            <v>0.9692744549608856</v>
          </cell>
        </row>
        <row r="34">
          <cell r="M34">
            <v>87.75</v>
          </cell>
          <cell r="AO34">
            <v>0.9692744549608856</v>
          </cell>
        </row>
        <row r="35">
          <cell r="M35">
            <v>78.209999999999994</v>
          </cell>
          <cell r="AO35">
            <v>0.9692744549608856</v>
          </cell>
        </row>
        <row r="36">
          <cell r="M36">
            <v>79.83</v>
          </cell>
          <cell r="AO36">
            <v>0.9692744549608856</v>
          </cell>
        </row>
        <row r="37">
          <cell r="M37">
            <v>50.13</v>
          </cell>
          <cell r="AO37">
            <v>0.9692744549608856</v>
          </cell>
        </row>
        <row r="38">
          <cell r="M38">
            <v>49.74</v>
          </cell>
          <cell r="AO38">
            <v>0.9692744549608856</v>
          </cell>
        </row>
        <row r="39">
          <cell r="M39">
            <v>46.5</v>
          </cell>
          <cell r="AO39">
            <v>0.9692744549608856</v>
          </cell>
        </row>
        <row r="40">
          <cell r="M40">
            <v>67.81</v>
          </cell>
          <cell r="AO40">
            <v>0.9692744549608856</v>
          </cell>
        </row>
        <row r="41">
          <cell r="M41">
            <v>50.01</v>
          </cell>
          <cell r="AO41">
            <v>0.9692744549608856</v>
          </cell>
        </row>
        <row r="42">
          <cell r="M42">
            <v>39.43</v>
          </cell>
          <cell r="N42">
            <v>562.82999999999993</v>
          </cell>
          <cell r="AO42">
            <v>0.9692744549608856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31">
          <cell r="F31">
            <v>235.4</v>
          </cell>
          <cell r="AL31">
            <v>19.191771299824907</v>
          </cell>
        </row>
      </sheetData>
      <sheetData sheetId="39"/>
      <sheetData sheetId="40">
        <row r="18">
          <cell r="N18">
            <v>140.51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2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291.47949647895558</v>
          </cell>
        </row>
        <row r="25">
          <cell r="AB25">
            <v>304.38902292447386</v>
          </cell>
        </row>
        <row r="41">
          <cell r="AB41">
            <v>338.5103016176339</v>
          </cell>
        </row>
      </sheetData>
      <sheetData sheetId="3">
        <row r="23">
          <cell r="AB23">
            <v>258.55661465112462</v>
          </cell>
        </row>
        <row r="26">
          <cell r="AB26">
            <v>258.55661465112462</v>
          </cell>
        </row>
      </sheetData>
      <sheetData sheetId="4">
        <row r="20">
          <cell r="AB20">
            <v>206.94274662142107</v>
          </cell>
        </row>
      </sheetData>
      <sheetData sheetId="5">
        <row r="24">
          <cell r="AB24">
            <v>46.164938258117161</v>
          </cell>
        </row>
        <row r="42">
          <cell r="AB42">
            <v>91.282818075036317</v>
          </cell>
        </row>
      </sheetData>
      <sheetData sheetId="6">
        <row r="19">
          <cell r="AB19">
            <v>54.201347700099895</v>
          </cell>
        </row>
      </sheetData>
      <sheetData sheetId="7">
        <row r="48">
          <cell r="AB48">
            <v>73.4183907203861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83.239696990693034</v>
          </cell>
        </row>
      </sheetData>
      <sheetData sheetId="10">
        <row r="37">
          <cell r="AB37">
            <v>61.377606125110233</v>
          </cell>
        </row>
      </sheetData>
      <sheetData sheetId="11">
        <row r="22">
          <cell r="AB22">
            <v>65.853139766764897</v>
          </cell>
        </row>
      </sheetData>
      <sheetData sheetId="12">
        <row r="30">
          <cell r="AB30">
            <v>59.676890938509487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4.1289960133850165</v>
          </cell>
        </row>
      </sheetData>
      <sheetData sheetId="15">
        <row r="21">
          <cell r="AB21">
            <v>403.40340401414613</v>
          </cell>
        </row>
      </sheetData>
      <sheetData sheetId="16">
        <row r="18">
          <cell r="AB18">
            <v>58.202913688849357</v>
          </cell>
        </row>
        <row r="28">
          <cell r="AB28">
            <v>104.35474810505096</v>
          </cell>
        </row>
        <row r="35">
          <cell r="AB35">
            <v>211.94667314021248</v>
          </cell>
        </row>
        <row r="40">
          <cell r="AB40">
            <v>268.24824340936868</v>
          </cell>
        </row>
        <row r="50">
          <cell r="AB50">
            <v>398.75376050318715</v>
          </cell>
        </row>
      </sheetData>
      <sheetData sheetId="17">
        <row r="18">
          <cell r="AB18">
            <v>12.278929513250096</v>
          </cell>
        </row>
        <row r="32">
          <cell r="AB32">
            <v>12.278929513250096</v>
          </cell>
        </row>
        <row r="47">
          <cell r="AB47">
            <v>51.105425731961731</v>
          </cell>
        </row>
        <row r="57">
          <cell r="AB57">
            <v>61.544607148847163</v>
          </cell>
        </row>
      </sheetData>
      <sheetData sheetId="18">
        <row r="18">
          <cell r="AB18">
            <v>12.230851709671603</v>
          </cell>
        </row>
        <row r="23">
          <cell r="AB23">
            <v>42.387958089860177</v>
          </cell>
        </row>
      </sheetData>
      <sheetData sheetId="19">
        <row r="29">
          <cell r="AB29">
            <v>32.590022379121194</v>
          </cell>
        </row>
      </sheetData>
      <sheetData sheetId="20">
        <row r="22">
          <cell r="AB22">
            <v>62.862083750790688</v>
          </cell>
        </row>
      </sheetData>
      <sheetData sheetId="21">
        <row r="19">
          <cell r="AB19">
            <v>4.3040072378736172</v>
          </cell>
        </row>
        <row r="30">
          <cell r="AB30">
            <v>41.722477699258725</v>
          </cell>
        </row>
      </sheetData>
      <sheetData sheetId="22">
        <row r="23">
          <cell r="AB23">
            <v>102.49342280079945</v>
          </cell>
        </row>
        <row r="36">
          <cell r="AB36">
            <v>107.06447259765849</v>
          </cell>
        </row>
      </sheetData>
      <sheetData sheetId="23">
        <row r="18">
          <cell r="AB18">
            <v>85.828882860085685</v>
          </cell>
        </row>
        <row r="27">
          <cell r="AB27">
            <v>85.828882860085685</v>
          </cell>
        </row>
        <row r="33">
          <cell r="AB33">
            <v>15.10677236176813</v>
          </cell>
        </row>
      </sheetData>
      <sheetData sheetId="24">
        <row r="25">
          <cell r="AB25">
            <v>59.88338011765272</v>
          </cell>
        </row>
        <row r="29">
          <cell r="AB29">
            <v>73.964882458830047</v>
          </cell>
        </row>
        <row r="33">
          <cell r="AB33">
            <v>81.21732207011857</v>
          </cell>
        </row>
      </sheetData>
      <sheetData sheetId="25">
        <row r="29">
          <cell r="AB29">
            <v>16.073611034798262</v>
          </cell>
        </row>
      </sheetData>
      <sheetData sheetId="26">
        <row r="33">
          <cell r="AB33">
            <v>28.146438040839655</v>
          </cell>
        </row>
      </sheetData>
      <sheetData sheetId="27">
        <row r="18">
          <cell r="AB18">
            <v>11.772049400292593</v>
          </cell>
        </row>
        <row r="31">
          <cell r="AB31">
            <v>22.258237010767587</v>
          </cell>
        </row>
      </sheetData>
      <sheetData sheetId="28">
        <row r="47">
          <cell r="AB47">
            <v>30.900974077384923</v>
          </cell>
        </row>
      </sheetData>
      <sheetData sheetId="29">
        <row r="38">
          <cell r="AB38">
            <v>113.83951582660222</v>
          </cell>
        </row>
      </sheetData>
      <sheetData sheetId="30">
        <row r="32">
          <cell r="AB32">
            <v>85.274635051204683</v>
          </cell>
        </row>
      </sheetData>
      <sheetData sheetId="31">
        <row r="23">
          <cell r="AB23">
            <v>24.501907699897782</v>
          </cell>
        </row>
        <row r="35">
          <cell r="AB35">
            <v>39.958617467321261</v>
          </cell>
        </row>
      </sheetData>
      <sheetData sheetId="32">
        <row r="29">
          <cell r="AB29">
            <v>18.525300500409138</v>
          </cell>
        </row>
        <row r="36">
          <cell r="AB36">
            <v>25.063557275634345</v>
          </cell>
        </row>
      </sheetData>
      <sheetData sheetId="33">
        <row r="18">
          <cell r="AB18">
            <v>8.2659394245779652</v>
          </cell>
        </row>
        <row r="30">
          <cell r="AB30">
            <v>58.797588635568488</v>
          </cell>
        </row>
      </sheetData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3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300.10423417039965</v>
          </cell>
        </row>
        <row r="25">
          <cell r="AB25">
            <v>313.2789855129771</v>
          </cell>
        </row>
        <row r="41">
          <cell r="AB41">
            <v>348.43282345235411</v>
          </cell>
        </row>
      </sheetData>
      <sheetData sheetId="3">
        <row r="23">
          <cell r="AB23">
            <v>266.18188536451669</v>
          </cell>
        </row>
        <row r="26">
          <cell r="AB26">
            <v>266.18188536451669</v>
          </cell>
        </row>
      </sheetData>
      <sheetData sheetId="4">
        <row r="20">
          <cell r="AB20">
            <v>213.20600516496413</v>
          </cell>
        </row>
      </sheetData>
      <sheetData sheetId="5">
        <row r="24">
          <cell r="AB24">
            <v>47.575403263597522</v>
          </cell>
        </row>
        <row r="42">
          <cell r="AB42">
            <v>94.06863602094117</v>
          </cell>
        </row>
      </sheetData>
      <sheetData sheetId="6">
        <row r="19">
          <cell r="AB19">
            <v>55.854392606896567</v>
          </cell>
        </row>
      </sheetData>
      <sheetData sheetId="7">
        <row r="48">
          <cell r="AB48">
            <v>75.620799842804644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85.782720775953948</v>
          </cell>
        </row>
      </sheetData>
      <sheetData sheetId="10">
        <row r="37">
          <cell r="AB37">
            <v>63.247678182109198</v>
          </cell>
        </row>
      </sheetData>
      <sheetData sheetId="11">
        <row r="22">
          <cell r="AB22">
            <v>67.660831476416547</v>
          </cell>
        </row>
      </sheetData>
      <sheetData sheetId="12">
        <row r="30">
          <cell r="AB30">
            <v>61.298043334821386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4.1768079129481235</v>
          </cell>
        </row>
      </sheetData>
      <sheetData sheetId="15">
        <row r="21">
          <cell r="AB21">
            <v>414.28685156803033</v>
          </cell>
        </row>
      </sheetData>
      <sheetData sheetId="16">
        <row r="18">
          <cell r="AB18">
            <v>59.980201897353581</v>
          </cell>
        </row>
        <row r="28">
          <cell r="AB28">
            <v>107.46913340552045</v>
          </cell>
        </row>
        <row r="35">
          <cell r="AB35">
            <v>217.67975023665335</v>
          </cell>
        </row>
        <row r="40">
          <cell r="AB40">
            <v>275.60435355997561</v>
          </cell>
        </row>
        <row r="50">
          <cell r="AB50">
            <v>409.49246486583093</v>
          </cell>
        </row>
      </sheetData>
      <sheetData sheetId="17">
        <row r="18">
          <cell r="AB18">
            <v>12.650088438115237</v>
          </cell>
        </row>
        <row r="32">
          <cell r="AB32">
            <v>12.650088438115237</v>
          </cell>
        </row>
        <row r="47">
          <cell r="AB47">
            <v>52.544745124989049</v>
          </cell>
        </row>
        <row r="57">
          <cell r="AB57">
            <v>63.432447877412557</v>
          </cell>
        </row>
      </sheetData>
      <sheetData sheetId="18">
        <row r="18">
          <cell r="AB18">
            <v>12.552737641452207</v>
          </cell>
        </row>
        <row r="23">
          <cell r="AB23">
            <v>43.683762049792293</v>
          </cell>
        </row>
      </sheetData>
      <sheetData sheetId="19">
        <row r="29">
          <cell r="AB29">
            <v>33.584942572317516</v>
          </cell>
        </row>
      </sheetData>
      <sheetData sheetId="20">
        <row r="22">
          <cell r="AB22">
            <v>64.683390274814514</v>
          </cell>
        </row>
      </sheetData>
      <sheetData sheetId="21">
        <row r="19">
          <cell r="AB19">
            <v>4.3400057020378275</v>
          </cell>
        </row>
        <row r="30">
          <cell r="AB30">
            <v>42.906154655034129</v>
          </cell>
        </row>
      </sheetData>
      <sheetData sheetId="22">
        <row r="23">
          <cell r="AB23">
            <v>104.98681298407976</v>
          </cell>
        </row>
        <row r="36">
          <cell r="AB36">
            <v>109.69738024429486</v>
          </cell>
        </row>
      </sheetData>
      <sheetData sheetId="23">
        <row r="18">
          <cell r="AB18">
            <v>87.807126463982669</v>
          </cell>
        </row>
        <row r="27">
          <cell r="AB27">
            <v>87.807126463982669</v>
          </cell>
        </row>
        <row r="33">
          <cell r="AB33">
            <v>15.5742924775733</v>
          </cell>
        </row>
      </sheetData>
      <sheetData sheetId="24">
        <row r="25">
          <cell r="AB25">
            <v>61.081882601752014</v>
          </cell>
        </row>
        <row r="29">
          <cell r="AB29">
            <v>75.510513401860251</v>
          </cell>
        </row>
        <row r="33">
          <cell r="AB33">
            <v>82.98895887237569</v>
          </cell>
        </row>
      </sheetData>
      <sheetData sheetId="25">
        <row r="29">
          <cell r="AB29">
            <v>16.410956521986098</v>
          </cell>
        </row>
      </sheetData>
      <sheetData sheetId="26">
        <row r="33">
          <cell r="AB33">
            <v>28.983042133941698</v>
          </cell>
        </row>
      </sheetData>
      <sheetData sheetId="27">
        <row r="18">
          <cell r="AB18">
            <v>12.134300325326338</v>
          </cell>
        </row>
        <row r="31">
          <cell r="AB31">
            <v>22.943530424863006</v>
          </cell>
        </row>
      </sheetData>
      <sheetData sheetId="28">
        <row r="47">
          <cell r="AB47">
            <v>31.246054925327016</v>
          </cell>
        </row>
      </sheetData>
      <sheetData sheetId="29">
        <row r="38">
          <cell r="AB38">
            <v>116.53364209489192</v>
          </cell>
        </row>
      </sheetData>
      <sheetData sheetId="30">
        <row r="32">
          <cell r="AB32">
            <v>87.881148599019696</v>
          </cell>
        </row>
      </sheetData>
      <sheetData sheetId="31">
        <row r="23">
          <cell r="AB23">
            <v>25.183963654104854</v>
          </cell>
        </row>
        <row r="35">
          <cell r="AB35">
            <v>41.184925440205646</v>
          </cell>
        </row>
      </sheetData>
      <sheetData sheetId="32">
        <row r="29">
          <cell r="AB29">
            <v>19.022295368230498</v>
          </cell>
        </row>
        <row r="36">
          <cell r="AB36">
            <v>25.750464203441357</v>
          </cell>
        </row>
      </sheetData>
      <sheetData sheetId="33">
        <row r="18">
          <cell r="AB18">
            <v>8.5217169003554094</v>
          </cell>
        </row>
        <row r="30">
          <cell r="AB30">
            <v>60.6004549453571</v>
          </cell>
        </row>
      </sheetData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4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306.52071146994427</v>
          </cell>
        </row>
        <row r="25">
          <cell r="AB25">
            <v>319.8923632308929</v>
          </cell>
        </row>
        <row r="41">
          <cell r="AB41">
            <v>355.81315517411463</v>
          </cell>
        </row>
      </sheetData>
      <sheetData sheetId="3">
        <row r="23">
          <cell r="AB23">
            <v>271.85390597901772</v>
          </cell>
        </row>
        <row r="26">
          <cell r="AB26">
            <v>271.85390597901772</v>
          </cell>
        </row>
      </sheetData>
      <sheetData sheetId="4">
        <row r="20">
          <cell r="AB20">
            <v>217.86857400198733</v>
          </cell>
        </row>
      </sheetData>
      <sheetData sheetId="5">
        <row r="24">
          <cell r="AB24">
            <v>48.628575615393231</v>
          </cell>
        </row>
        <row r="42">
          <cell r="AB42">
            <v>96.147840975808165</v>
          </cell>
        </row>
      </sheetData>
      <sheetData sheetId="6">
        <row r="19">
          <cell r="AB19">
            <v>57.087829079130415</v>
          </cell>
        </row>
      </sheetData>
      <sheetData sheetId="7">
        <row r="48">
          <cell r="AB48">
            <v>77.256659839746476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87.681498978305413</v>
          </cell>
        </row>
      </sheetData>
      <sheetData sheetId="10">
        <row r="37">
          <cell r="AB37">
            <v>64.642503835226918</v>
          </cell>
        </row>
      </sheetData>
      <sheetData sheetId="11">
        <row r="22">
          <cell r="AB22">
            <v>69.006105868250984</v>
          </cell>
        </row>
      </sheetData>
      <sheetData sheetId="12">
        <row r="30">
          <cell r="AB30">
            <v>62.504663145518194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4.2108131487024894</v>
          </cell>
        </row>
      </sheetData>
      <sheetData sheetId="15">
        <row r="21">
          <cell r="AB21">
            <v>422.38625236333633</v>
          </cell>
        </row>
      </sheetData>
      <sheetData sheetId="16">
        <row r="18">
          <cell r="AB18">
            <v>61.306980222701867</v>
          </cell>
        </row>
        <row r="28">
          <cell r="AB28">
            <v>109.79249263220018</v>
          </cell>
        </row>
        <row r="35">
          <cell r="AB35">
            <v>221.9602190828881</v>
          </cell>
        </row>
        <row r="40">
          <cell r="AB40">
            <v>281.09436158102005</v>
          </cell>
        </row>
        <row r="50">
          <cell r="AB50">
            <v>417.48421824563729</v>
          </cell>
        </row>
      </sheetData>
      <sheetData sheetId="17">
        <row r="18">
          <cell r="AB18">
            <v>12.935351339763999</v>
          </cell>
        </row>
        <row r="32">
          <cell r="AB32">
            <v>12.935351339763999</v>
          </cell>
        </row>
        <row r="47">
          <cell r="AB47">
            <v>53.626820529565094</v>
          </cell>
        </row>
        <row r="57">
          <cell r="AB57">
            <v>64.844263730819918</v>
          </cell>
        </row>
      </sheetData>
      <sheetData sheetId="18">
        <row r="18">
          <cell r="AB18">
            <v>12.792057667016596</v>
          </cell>
        </row>
        <row r="23">
          <cell r="AB23">
            <v>44.651531770220082</v>
          </cell>
        </row>
      </sheetData>
      <sheetData sheetId="19">
        <row r="29">
          <cell r="AB29">
            <v>34.327595215082553</v>
          </cell>
        </row>
      </sheetData>
      <sheetData sheetId="20">
        <row r="22">
          <cell r="AB22">
            <v>66.043921681193851</v>
          </cell>
        </row>
      </sheetData>
      <sheetData sheetId="21">
        <row r="19">
          <cell r="AB19">
            <v>4.3685993452848875</v>
          </cell>
        </row>
        <row r="30">
          <cell r="AB30">
            <v>43.793000163428317</v>
          </cell>
        </row>
      </sheetData>
      <sheetData sheetId="22">
        <row r="23">
          <cell r="AB23">
            <v>106.84977583364609</v>
          </cell>
        </row>
        <row r="36">
          <cell r="AB36">
            <v>111.66447550939441</v>
          </cell>
        </row>
      </sheetData>
      <sheetData sheetId="23">
        <row r="18">
          <cell r="AB18">
            <v>89.283670940649756</v>
          </cell>
        </row>
        <row r="27">
          <cell r="AB27">
            <v>89.283670940649756</v>
          </cell>
        </row>
        <row r="33">
          <cell r="AB33">
            <v>15.925139998332238</v>
          </cell>
        </row>
      </sheetData>
      <sheetData sheetId="24">
        <row r="25">
          <cell r="AB25">
            <v>61.9786045989134</v>
          </cell>
        </row>
        <row r="29">
          <cell r="AB29">
            <v>76.679772811212558</v>
          </cell>
        </row>
        <row r="33">
          <cell r="AB33">
            <v>84.326851733340717</v>
          </cell>
        </row>
      </sheetData>
      <sheetData sheetId="25">
        <row r="29">
          <cell r="AB29">
            <v>16.676346012368054</v>
          </cell>
        </row>
      </sheetData>
      <sheetData sheetId="26">
        <row r="33">
          <cell r="AB33">
            <v>29.604370024502487</v>
          </cell>
        </row>
      </sheetData>
      <sheetData sheetId="27">
        <row r="18">
          <cell r="AB18">
            <v>12.405545310589249</v>
          </cell>
        </row>
        <row r="31">
          <cell r="AB31">
            <v>23.456767703531497</v>
          </cell>
        </row>
      </sheetData>
      <sheetData sheetId="28">
        <row r="47">
          <cell r="AB47">
            <v>31.507917548780103</v>
          </cell>
        </row>
      </sheetData>
      <sheetData sheetId="29">
        <row r="38">
          <cell r="AB38">
            <v>118.54074500956919</v>
          </cell>
        </row>
      </sheetData>
      <sheetData sheetId="30">
        <row r="32">
          <cell r="AB32">
            <v>89.827719817222828</v>
          </cell>
        </row>
      </sheetData>
      <sheetData sheetId="31">
        <row r="23">
          <cell r="AB23">
            <v>25.697341898255271</v>
          </cell>
        </row>
        <row r="35">
          <cell r="AB35">
            <v>42.102188966319652</v>
          </cell>
        </row>
      </sheetData>
      <sheetData sheetId="32">
        <row r="29">
          <cell r="AB29">
            <v>19.394088348780258</v>
          </cell>
        </row>
        <row r="36">
          <cell r="AB36">
            <v>26.183507628576223</v>
          </cell>
        </row>
      </sheetData>
      <sheetData sheetId="33">
        <row r="18">
          <cell r="AB18">
            <v>8.7136533985896474</v>
          </cell>
        </row>
        <row r="30">
          <cell r="AB30">
            <v>61.948514290904498</v>
          </cell>
        </row>
      </sheetData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5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312.95388471988656</v>
          </cell>
        </row>
        <row r="25">
          <cell r="AB25">
            <v>326.52304875215168</v>
          </cell>
        </row>
        <row r="41">
          <cell r="AB41">
            <v>363.2125399490011</v>
          </cell>
        </row>
      </sheetData>
      <sheetData sheetId="3">
        <row r="23">
          <cell r="AB23">
            <v>277.54069804699634</v>
          </cell>
        </row>
        <row r="26">
          <cell r="AB26">
            <v>277.54069804699634</v>
          </cell>
        </row>
      </sheetData>
      <sheetData sheetId="4">
        <row r="20">
          <cell r="AB20">
            <v>222.54351709299243</v>
          </cell>
        </row>
      </sheetData>
      <sheetData sheetId="5">
        <row r="24">
          <cell r="AB24">
            <v>49.684719971826553</v>
          </cell>
        </row>
        <row r="42">
          <cell r="AB42">
            <v>98.232793979180542</v>
          </cell>
        </row>
      </sheetData>
      <sheetData sheetId="6">
        <row r="19">
          <cell r="AB19">
            <v>58.32463979018285</v>
          </cell>
        </row>
      </sheetData>
      <sheetData sheetId="7">
        <row r="48">
          <cell r="AB48">
            <v>78.897009585640546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89.585622257872629</v>
          </cell>
        </row>
      </sheetData>
      <sheetData sheetId="10">
        <row r="37">
          <cell r="AB37">
            <v>66.041070075986539</v>
          </cell>
        </row>
      </sheetData>
      <sheetData sheetId="11">
        <row r="22">
          <cell r="AB22">
            <v>70.355026895271777</v>
          </cell>
        </row>
      </sheetData>
      <sheetData sheetId="12">
        <row r="30">
          <cell r="AB30">
            <v>63.714613401874175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4.2451089322329514</v>
          </cell>
        </row>
      </sheetData>
      <sheetData sheetId="15">
        <row r="21">
          <cell r="AB21">
            <v>430.50687181605849</v>
          </cell>
        </row>
      </sheetData>
      <sheetData sheetId="16">
        <row r="18">
          <cell r="AB18">
            <v>62.637456378094335</v>
          </cell>
        </row>
        <row r="28">
          <cell r="AB28">
            <v>112.12257698175047</v>
          </cell>
        </row>
        <row r="35">
          <cell r="AB35">
            <v>226.2533538681686</v>
          </cell>
        </row>
        <row r="40">
          <cell r="AB40">
            <v>286.60030454793667</v>
          </cell>
        </row>
        <row r="50">
          <cell r="AB50">
            <v>425.49692990688396</v>
          </cell>
        </row>
      </sheetData>
      <sheetData sheetId="17">
        <row r="18">
          <cell r="AB18">
            <v>13.221611411440927</v>
          </cell>
        </row>
        <row r="32">
          <cell r="AB32">
            <v>13.221611411440927</v>
          </cell>
        </row>
        <row r="47">
          <cell r="AB47">
            <v>54.713520093393278</v>
          </cell>
        </row>
        <row r="57">
          <cell r="AB57">
            <v>66.260332451239918</v>
          </cell>
        </row>
      </sheetData>
      <sheetData sheetId="18">
        <row r="18">
          <cell r="AB18">
            <v>13.032534062960883</v>
          </cell>
        </row>
        <row r="23">
          <cell r="AB23">
            <v>45.622055982285801</v>
          </cell>
        </row>
      </sheetData>
      <sheetData sheetId="19">
        <row r="29">
          <cell r="AB29">
            <v>35.072308721201679</v>
          </cell>
        </row>
      </sheetData>
      <sheetData sheetId="20">
        <row r="22">
          <cell r="AB22">
            <v>67.408484682708604</v>
          </cell>
        </row>
      </sheetData>
      <sheetData sheetId="21">
        <row r="19">
          <cell r="AB19">
            <v>4.3976125505768024</v>
          </cell>
        </row>
        <row r="30">
          <cell r="AB30">
            <v>44.6828422699177</v>
          </cell>
        </row>
      </sheetData>
      <sheetData sheetId="22">
        <row r="23">
          <cell r="AB23">
            <v>108.71870330514756</v>
          </cell>
        </row>
        <row r="36">
          <cell r="AB36">
            <v>113.6378222148698</v>
          </cell>
        </row>
      </sheetData>
      <sheetData sheetId="23">
        <row r="18">
          <cell r="AB18">
            <v>90.76486627139144</v>
          </cell>
        </row>
        <row r="27">
          <cell r="AB27">
            <v>90.76486627139144</v>
          </cell>
        </row>
        <row r="33">
          <cell r="AB33">
            <v>16.277200366580914</v>
          </cell>
        </row>
      </sheetData>
      <sheetData sheetId="24">
        <row r="25">
          <cell r="AB25">
            <v>62.878330053347256</v>
          </cell>
        </row>
        <row r="29">
          <cell r="AB29">
            <v>77.85508083310161</v>
          </cell>
        </row>
        <row r="33">
          <cell r="AB33">
            <v>85.671265783327243</v>
          </cell>
        </row>
      </sheetData>
      <sheetData sheetId="25">
        <row r="29">
          <cell r="AB29">
            <v>16.945186702267772</v>
          </cell>
        </row>
      </sheetData>
      <sheetData sheetId="26">
        <row r="33">
          <cell r="AB33">
            <v>30.227957418946673</v>
          </cell>
        </row>
      </sheetData>
      <sheetData sheetId="27">
        <row r="18">
          <cell r="AB18">
            <v>12.677649149269628</v>
          </cell>
        </row>
        <row r="31">
          <cell r="AB31">
            <v>23.971643709639547</v>
          </cell>
        </row>
      </sheetData>
      <sheetData sheetId="28">
        <row r="47">
          <cell r="AB47">
            <v>31.770703877718933</v>
          </cell>
        </row>
      </sheetData>
      <sheetData sheetId="29">
        <row r="38">
          <cell r="AB38">
            <v>120.55327027378911</v>
          </cell>
        </row>
      </sheetData>
      <sheetData sheetId="30">
        <row r="32">
          <cell r="AB32">
            <v>91.779818394112326</v>
          </cell>
        </row>
      </sheetData>
      <sheetData sheetId="31">
        <row r="23">
          <cell r="AB23">
            <v>26.212163703957767</v>
          </cell>
        </row>
        <row r="35">
          <cell r="AB35">
            <v>43.022233656977988</v>
          </cell>
        </row>
      </sheetData>
      <sheetData sheetId="32">
        <row r="29">
          <cell r="AB29">
            <v>19.767415837931814</v>
          </cell>
        </row>
        <row r="36">
          <cell r="AB36">
            <v>26.61836840908121</v>
          </cell>
        </row>
      </sheetData>
      <sheetData sheetId="33">
        <row r="18">
          <cell r="AB18">
            <v>8.9062520665816702</v>
          </cell>
        </row>
        <row r="30">
          <cell r="AB30">
            <v>63.300608092187474</v>
          </cell>
        </row>
      </sheetData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6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319.45227998542157</v>
          </cell>
        </row>
        <row r="25">
          <cell r="AB25">
            <v>333.22106887878294</v>
          </cell>
        </row>
        <row r="41">
          <cell r="AB41">
            <v>370.68682695949235</v>
          </cell>
        </row>
      </sheetData>
      <sheetData sheetId="3">
        <row r="23">
          <cell r="AB23">
            <v>283.28517632601847</v>
          </cell>
        </row>
        <row r="26">
          <cell r="AB26">
            <v>283.28517632601847</v>
          </cell>
        </row>
      </sheetData>
      <sheetData sheetId="4">
        <row r="20">
          <cell r="AB20">
            <v>227.26603524801894</v>
          </cell>
        </row>
      </sheetData>
      <sheetData sheetId="5">
        <row r="24">
          <cell r="AB24">
            <v>50.751722260532496</v>
          </cell>
        </row>
        <row r="42">
          <cell r="AB42">
            <v>100.33907999834094</v>
          </cell>
        </row>
      </sheetData>
      <sheetData sheetId="6">
        <row r="19">
          <cell r="AB19">
            <v>59.574076238162249</v>
          </cell>
        </row>
      </sheetData>
      <sheetData sheetId="7">
        <row r="48">
          <cell r="AB48">
            <v>80.55428586209166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91.509308845834425</v>
          </cell>
        </row>
      </sheetData>
      <sheetData sheetId="10">
        <row r="37">
          <cell r="AB37">
            <v>67.453848302910714</v>
          </cell>
        </row>
      </sheetData>
      <sheetData sheetId="11">
        <row r="22">
          <cell r="AB22">
            <v>71.717762255986472</v>
          </cell>
        </row>
      </sheetData>
      <sheetData sheetId="12">
        <row r="30">
          <cell r="AB30">
            <v>64.937011888237762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4.2799932935213612</v>
          </cell>
        </row>
      </sheetData>
      <sheetData sheetId="15">
        <row r="21">
          <cell r="AB21">
            <v>438.70990117823004</v>
          </cell>
        </row>
      </sheetData>
      <sheetData sheetId="16">
        <row r="18">
          <cell r="AB18">
            <v>63.981569593030429</v>
          </cell>
        </row>
        <row r="28">
          <cell r="AB28">
            <v>114.47683404708418</v>
          </cell>
        </row>
        <row r="35">
          <cell r="AB35">
            <v>230.59122850555835</v>
          </cell>
        </row>
        <row r="40">
          <cell r="AB40">
            <v>292.16335898179051</v>
          </cell>
        </row>
        <row r="50">
          <cell r="AB50">
            <v>433.59097698932402</v>
          </cell>
        </row>
      </sheetData>
      <sheetData sheetId="17">
        <row r="18">
          <cell r="AB18">
            <v>13.510977593652449</v>
          </cell>
        </row>
        <row r="32">
          <cell r="AB32">
            <v>13.510977593652449</v>
          </cell>
        </row>
        <row r="47">
          <cell r="AB47">
            <v>55.812829487658959</v>
          </cell>
        </row>
        <row r="57">
          <cell r="AB57">
            <v>67.691185352004368</v>
          </cell>
        </row>
      </sheetData>
      <sheetData sheetId="18">
        <row r="18">
          <cell r="AB18">
            <v>13.275996795628014</v>
          </cell>
        </row>
        <row r="23">
          <cell r="AB23">
            <v>46.602577048207202</v>
          </cell>
        </row>
      </sheetData>
      <sheetData sheetId="19">
        <row r="29">
          <cell r="AB29">
            <v>35.824647835497771</v>
          </cell>
        </row>
      </sheetData>
      <sheetData sheetId="20">
        <row r="22">
          <cell r="AB22">
            <v>68.787258011514027</v>
          </cell>
        </row>
      </sheetData>
      <sheetData sheetId="21">
        <row r="19">
          <cell r="AB19">
            <v>4.427230964174373</v>
          </cell>
        </row>
        <row r="30">
          <cell r="AB30">
            <v>45.582269016325391</v>
          </cell>
        </row>
      </sheetData>
      <sheetData sheetId="22">
        <row r="23">
          <cell r="AB23">
            <v>110.60753898717128</v>
          </cell>
        </row>
        <row r="36">
          <cell r="AB36">
            <v>115.63214431935258</v>
          </cell>
        </row>
      </sheetData>
      <sheetData sheetId="23">
        <row r="18">
          <cell r="AB18">
            <v>92.261794328505189</v>
          </cell>
        </row>
        <row r="27">
          <cell r="AB27">
            <v>92.261794328505189</v>
          </cell>
        </row>
        <row r="33">
          <cell r="AB33">
            <v>16.633069157849903</v>
          </cell>
        </row>
      </sheetData>
      <sheetData sheetId="24">
        <row r="25">
          <cell r="AB25">
            <v>63.787748456424062</v>
          </cell>
        </row>
        <row r="29">
          <cell r="AB29">
            <v>79.044935624952345</v>
          </cell>
        </row>
        <row r="33">
          <cell r="AB33">
            <v>87.031964167152097</v>
          </cell>
        </row>
      </sheetData>
      <sheetData sheetId="25">
        <row r="29">
          <cell r="AB29">
            <v>17.219243217863269</v>
          </cell>
        </row>
      </sheetData>
      <sheetData sheetId="26">
        <row r="33">
          <cell r="AB33">
            <v>30.858547104123573</v>
          </cell>
        </row>
      </sheetData>
      <sheetData sheetId="27">
        <row r="18">
          <cell r="AB18">
            <v>12.952629074263472</v>
          </cell>
        </row>
        <row r="31">
          <cell r="AB31">
            <v>24.491973492754237</v>
          </cell>
        </row>
      </sheetData>
      <sheetData sheetId="28">
        <row r="47">
          <cell r="AB47">
            <v>32.036287948326319</v>
          </cell>
        </row>
      </sheetData>
      <sheetData sheetId="29">
        <row r="38">
          <cell r="AB38">
            <v>122.586340611594</v>
          </cell>
        </row>
      </sheetData>
      <sheetData sheetId="30">
        <row r="32">
          <cell r="AB32">
            <v>93.752013387114999</v>
          </cell>
        </row>
      </sheetData>
      <sheetData sheetId="31">
        <row r="23">
          <cell r="AB23">
            <v>26.732182087381776</v>
          </cell>
        </row>
        <row r="35">
          <cell r="AB35">
            <v>43.951898356763088</v>
          </cell>
        </row>
      </sheetData>
      <sheetData sheetId="32">
        <row r="29">
          <cell r="AB29">
            <v>20.145061248470064</v>
          </cell>
        </row>
        <row r="36">
          <cell r="AB36">
            <v>27.058326034859324</v>
          </cell>
        </row>
      </sheetData>
      <sheetData sheetId="33">
        <row r="18">
          <cell r="AB18">
            <v>9.1009330284539089</v>
          </cell>
        </row>
        <row r="30">
          <cell r="AB30">
            <v>64.666795813397755</v>
          </cell>
        </row>
      </sheetData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7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326.00369615219608</v>
          </cell>
        </row>
        <row r="25">
          <cell r="AB25">
            <v>339.97384629095205</v>
          </cell>
        </row>
        <row r="41">
          <cell r="AB41">
            <v>378.22197828897077</v>
          </cell>
        </row>
      </sheetData>
      <sheetData sheetId="3">
        <row r="23">
          <cell r="AB23">
            <v>289.07655026370594</v>
          </cell>
        </row>
        <row r="26">
          <cell r="AB26">
            <v>289.07655026370594</v>
          </cell>
        </row>
      </sheetData>
      <sheetData sheetId="4">
        <row r="20">
          <cell r="AB20">
            <v>232.02727057489142</v>
          </cell>
        </row>
      </sheetData>
      <sheetData sheetId="5">
        <row r="24">
          <cell r="AB24">
            <v>51.827594093250418</v>
          </cell>
        </row>
        <row r="42">
          <cell r="AB42">
            <v>102.46276924777031</v>
          </cell>
        </row>
      </sheetData>
      <sheetData sheetId="6">
        <row r="19">
          <cell r="AB19">
            <v>60.833806041579848</v>
          </cell>
        </row>
      </sheetData>
      <sheetData sheetId="7">
        <row r="48">
          <cell r="AB48">
            <v>82.225367430241889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93.448973248762343</v>
          </cell>
        </row>
      </sheetData>
      <sheetData sheetId="10">
        <row r="37">
          <cell r="AB37">
            <v>68.878198186521743</v>
          </cell>
        </row>
      </sheetData>
      <sheetData sheetId="11">
        <row r="22">
          <cell r="AB22">
            <v>73.091754068844253</v>
          </cell>
        </row>
      </sheetData>
      <sheetData sheetId="12">
        <row r="30">
          <cell r="AB30">
            <v>66.169565022523742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4.3153958342612055</v>
          </cell>
        </row>
      </sheetData>
      <sheetData sheetId="15">
        <row r="21">
          <cell r="AB21">
            <v>446.97993943526285</v>
          </cell>
        </row>
      </sheetData>
      <sheetData sheetId="16">
        <row r="18">
          <cell r="AB18">
            <v>65.336813077003583</v>
          </cell>
        </row>
        <row r="28">
          <cell r="AB28">
            <v>116.85086843767417</v>
          </cell>
        </row>
        <row r="35">
          <cell r="AB35">
            <v>234.96575912883441</v>
          </cell>
        </row>
        <row r="40">
          <cell r="AB40">
            <v>297.77314591413926</v>
          </cell>
        </row>
        <row r="50">
          <cell r="AB50">
            <v>441.75116354619217</v>
          </cell>
        </row>
      </sheetData>
      <sheetData sheetId="17">
        <row r="18">
          <cell r="AB18">
            <v>13.802918066356836</v>
          </cell>
        </row>
        <row r="32">
          <cell r="AB32">
            <v>13.802918066356836</v>
          </cell>
        </row>
        <row r="47">
          <cell r="AB47">
            <v>56.922734117548814</v>
          </cell>
        </row>
        <row r="57">
          <cell r="AB57">
            <v>69.134166129241592</v>
          </cell>
        </row>
      </sheetData>
      <sheetData sheetId="18">
        <row r="18">
          <cell r="AB18">
            <v>13.52199161677245</v>
          </cell>
        </row>
        <row r="23">
          <cell r="AB23">
            <v>47.591268562253752</v>
          </cell>
        </row>
      </sheetData>
      <sheetData sheetId="19">
        <row r="29">
          <cell r="AB29">
            <v>36.583209098278736</v>
          </cell>
        </row>
      </sheetData>
      <sheetData sheetId="20">
        <row r="22">
          <cell r="AB22">
            <v>70.177673747898069</v>
          </cell>
        </row>
      </sheetData>
      <sheetData sheetId="21">
        <row r="19">
          <cell r="AB19">
            <v>4.457406603235043</v>
          </cell>
        </row>
        <row r="30">
          <cell r="AB30">
            <v>46.489617247307478</v>
          </cell>
        </row>
      </sheetData>
      <sheetData sheetId="22">
        <row r="23">
          <cell r="AB23">
            <v>112.51277075129416</v>
          </cell>
        </row>
        <row r="36">
          <cell r="AB36">
            <v>117.64373280727773</v>
          </cell>
        </row>
      </sheetData>
      <sheetData sheetId="23">
        <row r="18">
          <cell r="AB18">
            <v>93.771664721712256</v>
          </cell>
        </row>
        <row r="27">
          <cell r="AB27">
            <v>93.771664721712256</v>
          </cell>
        </row>
        <row r="33">
          <cell r="AB33">
            <v>16.992091787330992</v>
          </cell>
        </row>
      </sheetData>
      <sheetData sheetId="24">
        <row r="25">
          <cell r="AB25">
            <v>64.705175770293849</v>
          </cell>
        </row>
        <row r="29">
          <cell r="AB29">
            <v>80.247185369828898</v>
          </cell>
        </row>
        <row r="33">
          <cell r="AB33">
            <v>88.406475903145392</v>
          </cell>
        </row>
      </sheetData>
      <sheetData sheetId="25">
        <row r="29">
          <cell r="AB29">
            <v>17.498062459018236</v>
          </cell>
        </row>
      </sheetData>
      <sheetData sheetId="26">
        <row r="33">
          <cell r="AB33">
            <v>31.494955077107537</v>
          </cell>
        </row>
      </sheetData>
      <sheetData sheetId="27">
        <row r="18">
          <cell r="AB18">
            <v>13.229976185100218</v>
          </cell>
        </row>
        <row r="31">
          <cell r="AB31">
            <v>25.016794620410018</v>
          </cell>
        </row>
      </sheetData>
      <sheetData sheetId="28">
        <row r="47">
          <cell r="AB47">
            <v>32.304191600095521</v>
          </cell>
        </row>
      </sheetData>
      <sheetData sheetId="29">
        <row r="38">
          <cell r="AB38">
            <v>124.63614955218821</v>
          </cell>
        </row>
      </sheetData>
      <sheetData sheetId="30">
        <row r="32">
          <cell r="AB32">
            <v>95.740630699904244</v>
          </cell>
        </row>
      </sheetData>
      <sheetData sheetId="31">
        <row r="23">
          <cell r="AB23">
            <v>27.256442447382376</v>
          </cell>
        </row>
        <row r="35">
          <cell r="AB35">
            <v>44.889457785896788</v>
          </cell>
        </row>
      </sheetData>
      <sheetData sheetId="32">
        <row r="29">
          <cell r="AB29">
            <v>20.526326161568992</v>
          </cell>
        </row>
        <row r="36">
          <cell r="AB36">
            <v>27.805303182404771</v>
          </cell>
        </row>
      </sheetData>
      <sheetData sheetId="33">
        <row r="18">
          <cell r="AB18">
            <v>9.2973381350009916</v>
          </cell>
        </row>
        <row r="30">
          <cell r="AB30">
            <v>66.044540183384413</v>
          </cell>
        </row>
      </sheetData>
      <sheetData sheetId="3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8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332.63336591689256</v>
          </cell>
        </row>
        <row r="25">
          <cell r="AB25">
            <v>346.80739507119154</v>
          </cell>
        </row>
        <row r="41">
          <cell r="AB41">
            <v>385.84703301843456</v>
          </cell>
        </row>
      </sheetData>
      <sheetData sheetId="3">
        <row r="23">
          <cell r="AB23">
            <v>294.93713462469395</v>
          </cell>
        </row>
        <row r="26">
          <cell r="AB26">
            <v>294.93713462469395</v>
          </cell>
        </row>
      </sheetData>
      <sheetData sheetId="4">
        <row r="20">
          <cell r="AB20">
            <v>236.84552869103223</v>
          </cell>
        </row>
      </sheetData>
      <sheetData sheetId="5">
        <row r="24">
          <cell r="AB24">
            <v>52.916438379812696</v>
          </cell>
        </row>
        <row r="42">
          <cell r="AB42">
            <v>104.61196855032952</v>
          </cell>
        </row>
      </sheetData>
      <sheetData sheetId="6">
        <row r="19">
          <cell r="AB19">
            <v>62.108641131683029</v>
          </cell>
        </row>
      </sheetData>
      <sheetData sheetId="7">
        <row r="48">
          <cell r="AB48">
            <v>83.916724924177245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95.412012658904104</v>
          </cell>
        </row>
      </sheetData>
      <sheetData sheetId="10">
        <row r="37">
          <cell r="AB37">
            <v>70.319564972843878</v>
          </cell>
        </row>
      </sheetData>
      <sheetData sheetId="11">
        <row r="22">
          <cell r="AB22">
            <v>74.482290934935492</v>
          </cell>
        </row>
      </sheetData>
      <sheetData sheetId="12">
        <row r="30">
          <cell r="AB30">
            <v>67.417016135707101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4.3514748558975835</v>
          </cell>
        </row>
      </sheetData>
      <sheetData sheetId="15">
        <row r="21">
          <cell r="AB21">
            <v>455.34880042182363</v>
          </cell>
        </row>
      </sheetData>
      <sheetData sheetId="16">
        <row r="18">
          <cell r="AB18">
            <v>66.708357198888578</v>
          </cell>
        </row>
        <row r="28">
          <cell r="AB28">
            <v>119.25376046002725</v>
          </cell>
        </row>
        <row r="35">
          <cell r="AB35">
            <v>239.39364029858407</v>
          </cell>
        </row>
        <row r="40">
          <cell r="AB40">
            <v>303.45109353431292</v>
          </cell>
        </row>
        <row r="50">
          <cell r="AB50">
            <v>450.00888046794086</v>
          </cell>
        </row>
      </sheetData>
      <sheetData sheetId="17">
        <row r="18">
          <cell r="AB18">
            <v>14.098532842412272</v>
          </cell>
        </row>
        <row r="32">
          <cell r="AB32">
            <v>14.098532842412272</v>
          </cell>
        </row>
        <row r="47">
          <cell r="AB47">
            <v>58.047410452713962</v>
          </cell>
        </row>
        <row r="57">
          <cell r="AB57">
            <v>70.594757709981366</v>
          </cell>
        </row>
      </sheetData>
      <sheetData sheetId="18">
        <row r="18">
          <cell r="AB18">
            <v>13.771478266633981</v>
          </cell>
        </row>
        <row r="23">
          <cell r="AB23">
            <v>48.591898867598545</v>
          </cell>
        </row>
      </sheetData>
      <sheetData sheetId="19">
        <row r="29">
          <cell r="AB29">
            <v>37.350887158423639</v>
          </cell>
        </row>
      </sheetData>
      <sheetData sheetId="20">
        <row r="22">
          <cell r="AB22">
            <v>71.585030015797045</v>
          </cell>
        </row>
      </sheetData>
      <sheetData sheetId="21">
        <row r="19">
          <cell r="AB19">
            <v>4.4882405474394886</v>
          </cell>
        </row>
        <row r="30">
          <cell r="AB30">
            <v>47.408321129903406</v>
          </cell>
        </row>
      </sheetData>
      <sheetData sheetId="22">
        <row r="23">
          <cell r="AB23">
            <v>114.44166239108431</v>
          </cell>
        </row>
        <row r="36">
          <cell r="AB36">
            <v>119.68025735267003</v>
          </cell>
        </row>
      </sheetData>
      <sheetData sheetId="23">
        <row r="18">
          <cell r="AB18">
            <v>95.300249152577393</v>
          </cell>
        </row>
        <row r="27">
          <cell r="AB27">
            <v>95.300249152577393</v>
          </cell>
        </row>
        <row r="33">
          <cell r="AB33">
            <v>17.355621882797415</v>
          </cell>
        </row>
      </sheetData>
      <sheetData sheetId="24">
        <row r="25">
          <cell r="AB25">
            <v>65.634099259763573</v>
          </cell>
        </row>
        <row r="29">
          <cell r="AB29">
            <v>81.466287985391133</v>
          </cell>
        </row>
        <row r="33">
          <cell r="AB33">
            <v>89.799916889961125</v>
          </cell>
        </row>
      </sheetData>
      <sheetData sheetId="25">
        <row r="29">
          <cell r="AB29">
            <v>17.782598586875075</v>
          </cell>
        </row>
      </sheetData>
      <sheetData sheetId="26">
        <row r="33">
          <cell r="AB33">
            <v>32.139657461976753</v>
          </cell>
        </row>
      </sheetData>
      <sheetData sheetId="27">
        <row r="18">
          <cell r="AB18">
            <v>13.5107412980894</v>
          </cell>
        </row>
        <row r="31">
          <cell r="AB31">
            <v>25.548094629600747</v>
          </cell>
        </row>
      </sheetData>
      <sheetData sheetId="28">
        <row r="47">
          <cell r="AB47">
            <v>32.575392476001561</v>
          </cell>
        </row>
      </sheetData>
      <sheetData sheetId="29">
        <row r="38">
          <cell r="AB38">
            <v>126.71056250507246</v>
          </cell>
        </row>
      </sheetData>
      <sheetData sheetId="30">
        <row r="32">
          <cell r="AB32">
            <v>97.75325070543893</v>
          </cell>
        </row>
      </sheetData>
      <sheetData sheetId="31">
        <row r="23">
          <cell r="AB23">
            <v>27.786896982809871</v>
          </cell>
        </row>
        <row r="35">
          <cell r="AB35">
            <v>45.838472637979294</v>
          </cell>
        </row>
      </sheetData>
      <sheetData sheetId="32">
        <row r="29">
          <cell r="AB29">
            <v>20.912665928250778</v>
          </cell>
        </row>
        <row r="36">
          <cell r="AB36">
            <v>28.334001179739076</v>
          </cell>
        </row>
      </sheetData>
      <sheetData sheetId="33">
        <row r="18">
          <cell r="AB18">
            <v>9.4962079794344358</v>
          </cell>
        </row>
        <row r="30">
          <cell r="AB30">
            <v>67.439078091279157</v>
          </cell>
        </row>
      </sheetData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Coef Rugosidad"/>
      <sheetName val="Colector Krahmer II"/>
      <sheetName val="Colector Krahmer I"/>
      <sheetName val="Colector San Luis III"/>
      <sheetName val="Colector San Luis II"/>
      <sheetName val="Colector San Luis I"/>
      <sheetName val="Colector Ruben Dario"/>
      <sheetName val="Colector San Pablo"/>
      <sheetName val="Colector San Miguel"/>
      <sheetName val="Colector Circunvalacion Sur"/>
      <sheetName val="Colector Francia II"/>
      <sheetName val="Colector Francia I"/>
      <sheetName val="Colector San Fco"/>
      <sheetName val="Colector CUT"/>
      <sheetName val="Colector Miraflores"/>
      <sheetName val="Colector Gral Lagos I-V"/>
      <sheetName val="Colector Janequeo I-IV"/>
      <sheetName val="Colector Los Pelues"/>
      <sheetName val="Colector Los Avellanos"/>
      <sheetName val="Colector Domeyko"/>
      <sheetName val="Colector Escobar Phillipi"/>
      <sheetName val="Colector Baquedano"/>
      <sheetName val="Colector Montt Baquedano"/>
      <sheetName val="Colector PAC II, III y IV"/>
      <sheetName val="Colector España"/>
      <sheetName val="Colector PAC I"/>
      <sheetName val="Colector El Romance y PAC Norte"/>
      <sheetName val="Colector Bombero Solis"/>
      <sheetName val="Colector Bueras-Simpson"/>
      <sheetName val="Colector Simpson"/>
      <sheetName val="Colector Ecuador I-II"/>
      <sheetName val="Colector Balmaceda"/>
      <sheetName val="Colector Guacamayo"/>
      <sheetName val="Verif Colectores Año 2029 (Año "/>
    </sheetNames>
    <sheetDataSet>
      <sheetData sheetId="0">
        <row r="5">
          <cell r="F5">
            <v>0</v>
          </cell>
        </row>
      </sheetData>
      <sheetData sheetId="1"/>
      <sheetData sheetId="2">
        <row r="19">
          <cell r="AB19">
            <v>339.27728665754228</v>
          </cell>
        </row>
        <row r="25">
          <cell r="AB25">
            <v>353.65573067319076</v>
          </cell>
        </row>
        <row r="41">
          <cell r="AB41">
            <v>393.48833605633911</v>
          </cell>
        </row>
      </sheetData>
      <sheetData sheetId="3">
        <row r="23">
          <cell r="AB23">
            <v>300.81032093255783</v>
          </cell>
        </row>
        <row r="26">
          <cell r="AB26">
            <v>300.81032093255783</v>
          </cell>
        </row>
      </sheetData>
      <sheetData sheetId="4">
        <row r="20">
          <cell r="AB20">
            <v>241.67437591278912</v>
          </cell>
        </row>
      </sheetData>
      <sheetData sheetId="5">
        <row r="24">
          <cell r="AB24">
            <v>54.007857521432868</v>
          </cell>
        </row>
        <row r="42">
          <cell r="AB42">
            <v>106.76612733265215</v>
          </cell>
        </row>
      </sheetData>
      <sheetData sheetId="6">
        <row r="19">
          <cell r="AB19">
            <v>63.386382510718981</v>
          </cell>
        </row>
      </sheetData>
      <sheetData sheetId="7">
        <row r="48">
          <cell r="AB48">
            <v>85.611942776818324</v>
          </cell>
        </row>
      </sheetData>
      <sheetData sheetId="8">
        <row r="34">
          <cell r="AB34">
            <v>5.3483619328543739</v>
          </cell>
        </row>
      </sheetData>
      <sheetData sheetId="9">
        <row r="25">
          <cell r="AB25">
            <v>97.379679442952849</v>
          </cell>
        </row>
      </sheetData>
      <sheetData sheetId="10">
        <row r="37">
          <cell r="AB37">
            <v>71.764139484493043</v>
          </cell>
        </row>
      </sheetData>
      <sheetData sheetId="11">
        <row r="22">
          <cell r="AB22">
            <v>75.875956593710839</v>
          </cell>
        </row>
      </sheetData>
      <sheetData sheetId="12">
        <row r="30">
          <cell r="AB30">
            <v>68.667333597156528</v>
          </cell>
        </row>
      </sheetData>
      <sheetData sheetId="13">
        <row r="35">
          <cell r="AB35">
            <v>3.8095942806702481</v>
          </cell>
        </row>
      </sheetData>
      <sheetData sheetId="14">
        <row r="35">
          <cell r="AB35">
            <v>4.3878300943130473</v>
          </cell>
        </row>
      </sheetData>
      <sheetData sheetId="15">
        <row r="21">
          <cell r="AB21">
            <v>463.73576176385529</v>
          </cell>
        </row>
      </sheetData>
      <sheetData sheetId="16">
        <row r="18">
          <cell r="AB18">
            <v>68.083095405182206</v>
          </cell>
        </row>
        <row r="28">
          <cell r="AB28">
            <v>121.6624945727574</v>
          </cell>
        </row>
        <row r="35">
          <cell r="AB35">
            <v>243.83256935477755</v>
          </cell>
        </row>
        <row r="40">
          <cell r="AB40">
            <v>309.1428877878426</v>
          </cell>
        </row>
        <row r="50">
          <cell r="AB50">
            <v>458.28447938881891</v>
          </cell>
        </row>
      </sheetData>
      <sheetData sheetId="17">
        <row r="18">
          <cell r="AB18">
            <v>14.39504372605076</v>
          </cell>
        </row>
        <row r="32">
          <cell r="AB32">
            <v>14.39504372605076</v>
          </cell>
        </row>
        <row r="47">
          <cell r="AB47">
            <v>59.176315613288928</v>
          </cell>
        </row>
        <row r="57">
          <cell r="AB57">
            <v>72.059076694277124</v>
          </cell>
        </row>
      </sheetData>
      <sheetData sheetId="18">
        <row r="18">
          <cell r="AB18">
            <v>14.022035755364339</v>
          </cell>
        </row>
        <row r="23">
          <cell r="AB23">
            <v>49.594918763797715</v>
          </cell>
        </row>
      </sheetData>
      <sheetData sheetId="19">
        <row r="29">
          <cell r="AB29">
            <v>38.120343895358594</v>
          </cell>
        </row>
      </sheetData>
      <sheetData sheetId="20">
        <row r="22">
          <cell r="AB22">
            <v>72.995899505263822</v>
          </cell>
        </row>
      </sheetData>
      <sheetData sheetId="21">
        <row r="19">
          <cell r="AB19">
            <v>4.5194836942418144</v>
          </cell>
        </row>
        <row r="30">
          <cell r="AB30">
            <v>48.32969071330178</v>
          </cell>
        </row>
      </sheetData>
      <sheetData sheetId="22">
        <row r="23">
          <cell r="AB23">
            <v>116.37582155567287</v>
          </cell>
        </row>
        <row r="36">
          <cell r="AB36">
            <v>121.72229640136477</v>
          </cell>
        </row>
      </sheetData>
      <sheetData sheetId="23">
        <row r="18">
          <cell r="AB18">
            <v>96.832925763701212</v>
          </cell>
        </row>
        <row r="27">
          <cell r="AB27">
            <v>96.832925763701212</v>
          </cell>
        </row>
        <row r="33">
          <cell r="AB33">
            <v>17.720239925501009</v>
          </cell>
        </row>
      </sheetData>
      <sheetData sheetId="24">
        <row r="25">
          <cell r="AB25">
            <v>66.565699641193802</v>
          </cell>
        </row>
        <row r="29">
          <cell r="AB29">
            <v>82.691013430184682</v>
          </cell>
        </row>
        <row r="33">
          <cell r="AB33">
            <v>91.199388205831113</v>
          </cell>
        </row>
      </sheetData>
      <sheetData sheetId="25">
        <row r="29">
          <cell r="AB29">
            <v>18.070492057774892</v>
          </cell>
        </row>
      </sheetData>
      <sheetData sheetId="26">
        <row r="33">
          <cell r="AB33">
            <v>32.786387578609819</v>
          </cell>
        </row>
      </sheetData>
      <sheetData sheetId="27">
        <row r="18">
          <cell r="AB18">
            <v>13.792265503669404</v>
          </cell>
        </row>
        <row r="31">
          <cell r="AB31">
            <v>26.080845118379685</v>
          </cell>
        </row>
      </sheetData>
      <sheetData sheetId="28">
        <row r="47">
          <cell r="AB47">
            <v>32.847425061623142</v>
          </cell>
        </row>
      </sheetData>
      <sheetData sheetId="29">
        <row r="38">
          <cell r="AB38">
            <v>128.7896353884762</v>
          </cell>
        </row>
      </sheetData>
      <sheetData sheetId="30">
        <row r="32">
          <cell r="AB32">
            <v>99.770663607543781</v>
          </cell>
        </row>
      </sheetData>
      <sheetData sheetId="31">
        <row r="23">
          <cell r="AB23">
            <v>28.318603014449465</v>
          </cell>
        </row>
        <row r="35">
          <cell r="AB35">
            <v>46.789927009992702</v>
          </cell>
        </row>
      </sheetData>
      <sheetData sheetId="32">
        <row r="29">
          <cell r="AB29">
            <v>21.300404764841964</v>
          </cell>
        </row>
        <row r="36">
          <cell r="AB36">
            <v>28.864811127273395</v>
          </cell>
        </row>
      </sheetData>
      <sheetData sheetId="33">
        <row r="18">
          <cell r="AB18">
            <v>9.6956716063771218</v>
          </cell>
        </row>
        <row r="30">
          <cell r="AB30">
            <v>68.837147853611128</v>
          </cell>
        </row>
      </sheetData>
      <sheetData sheetId="3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8"/>
  <sheetViews>
    <sheetView zoomScale="90" zoomScaleNormal="90" workbookViewId="0">
      <pane xSplit="21180" topLeftCell="S1"/>
      <selection activeCell="A3" sqref="A3"/>
      <selection pane="topRight" activeCell="C6" sqref="C6:H21"/>
    </sheetView>
  </sheetViews>
  <sheetFormatPr baseColWidth="10" defaultColWidth="11.44140625" defaultRowHeight="13.2" x14ac:dyDescent="0.3"/>
  <cols>
    <col min="1" max="1" width="50.44140625" style="20" customWidth="1"/>
    <col min="2" max="2" width="10.109375" style="20" customWidth="1"/>
    <col min="3" max="18" width="12.5546875" style="20" bestFit="1" customWidth="1"/>
    <col min="19" max="19" width="13.44140625" style="21" customWidth="1"/>
    <col min="20" max="16384" width="11.44140625" style="20"/>
  </cols>
  <sheetData>
    <row r="1" spans="1:19" x14ac:dyDescent="0.3">
      <c r="A1" s="19" t="s">
        <v>24</v>
      </c>
      <c r="C1" s="20">
        <v>0</v>
      </c>
      <c r="D1" s="20">
        <v>1</v>
      </c>
      <c r="E1" s="20">
        <v>2</v>
      </c>
      <c r="F1" s="20">
        <v>3</v>
      </c>
      <c r="G1" s="20">
        <v>4</v>
      </c>
      <c r="H1" s="20">
        <v>5</v>
      </c>
      <c r="I1" s="20">
        <v>6</v>
      </c>
      <c r="J1" s="20">
        <v>7</v>
      </c>
      <c r="K1" s="20">
        <v>8</v>
      </c>
      <c r="L1" s="20">
        <v>9</v>
      </c>
      <c r="M1" s="20">
        <v>10</v>
      </c>
      <c r="N1" s="20">
        <v>11</v>
      </c>
      <c r="O1" s="20">
        <v>12</v>
      </c>
      <c r="P1" s="20">
        <v>13</v>
      </c>
      <c r="Q1" s="20">
        <v>14</v>
      </c>
      <c r="R1" s="20">
        <v>15</v>
      </c>
    </row>
    <row r="2" spans="1:19" x14ac:dyDescent="0.3">
      <c r="A2" s="19" t="s">
        <v>25</v>
      </c>
      <c r="C2" s="22">
        <f>+'Colec Guacamayo'!B6</f>
        <v>2022</v>
      </c>
      <c r="D2" s="22">
        <f>+C2+1</f>
        <v>2023</v>
      </c>
      <c r="E2" s="22">
        <f t="shared" ref="E2:R2" si="0">+D2+1</f>
        <v>2024</v>
      </c>
      <c r="F2" s="22">
        <f t="shared" si="0"/>
        <v>2025</v>
      </c>
      <c r="G2" s="22">
        <f t="shared" si="0"/>
        <v>2026</v>
      </c>
      <c r="H2" s="22">
        <f t="shared" si="0"/>
        <v>2027</v>
      </c>
      <c r="I2" s="22">
        <f t="shared" si="0"/>
        <v>2028</v>
      </c>
      <c r="J2" s="22">
        <f t="shared" si="0"/>
        <v>2029</v>
      </c>
      <c r="K2" s="22">
        <f t="shared" si="0"/>
        <v>2030</v>
      </c>
      <c r="L2" s="22">
        <f t="shared" si="0"/>
        <v>2031</v>
      </c>
      <c r="M2" s="22">
        <f t="shared" si="0"/>
        <v>2032</v>
      </c>
      <c r="N2" s="22">
        <f t="shared" si="0"/>
        <v>2033</v>
      </c>
      <c r="O2" s="22">
        <f t="shared" si="0"/>
        <v>2034</v>
      </c>
      <c r="P2" s="22">
        <f t="shared" si="0"/>
        <v>2035</v>
      </c>
      <c r="Q2" s="22">
        <f t="shared" si="0"/>
        <v>2036</v>
      </c>
      <c r="R2" s="22">
        <f t="shared" si="0"/>
        <v>2037</v>
      </c>
    </row>
    <row r="3" spans="1:19" x14ac:dyDescent="0.3">
      <c r="A3" s="19"/>
      <c r="B3" s="23" t="s">
        <v>26</v>
      </c>
      <c r="C3" s="23" t="s">
        <v>27</v>
      </c>
      <c r="D3" s="23" t="s">
        <v>27</v>
      </c>
      <c r="E3" s="23" t="s">
        <v>27</v>
      </c>
      <c r="F3" s="23" t="s">
        <v>27</v>
      </c>
      <c r="G3" s="23" t="s">
        <v>27</v>
      </c>
      <c r="H3" s="23" t="s">
        <v>27</v>
      </c>
      <c r="I3" s="23" t="s">
        <v>27</v>
      </c>
      <c r="J3" s="23" t="s">
        <v>27</v>
      </c>
      <c r="K3" s="23" t="s">
        <v>27</v>
      </c>
      <c r="L3" s="23" t="s">
        <v>27</v>
      </c>
      <c r="M3" s="23" t="s">
        <v>27</v>
      </c>
      <c r="N3" s="23" t="s">
        <v>27</v>
      </c>
      <c r="O3" s="23" t="s">
        <v>27</v>
      </c>
      <c r="P3" s="23" t="s">
        <v>27</v>
      </c>
      <c r="Q3" s="23" t="s">
        <v>27</v>
      </c>
      <c r="R3" s="23" t="s">
        <v>27</v>
      </c>
    </row>
    <row r="4" spans="1:19" x14ac:dyDescent="0.3">
      <c r="B4" s="24" t="s">
        <v>8</v>
      </c>
      <c r="C4" s="24" t="s">
        <v>8</v>
      </c>
      <c r="D4" s="24" t="s">
        <v>8</v>
      </c>
      <c r="E4" s="24" t="s">
        <v>8</v>
      </c>
      <c r="F4" s="24" t="s">
        <v>8</v>
      </c>
      <c r="G4" s="24" t="s">
        <v>8</v>
      </c>
      <c r="H4" s="24" t="s">
        <v>8</v>
      </c>
      <c r="I4" s="24" t="s">
        <v>8</v>
      </c>
      <c r="J4" s="24" t="s">
        <v>8</v>
      </c>
      <c r="K4" s="24" t="s">
        <v>8</v>
      </c>
      <c r="L4" s="24" t="s">
        <v>8</v>
      </c>
      <c r="M4" s="24" t="s">
        <v>8</v>
      </c>
      <c r="N4" s="24" t="s">
        <v>8</v>
      </c>
      <c r="O4" s="24" t="s">
        <v>8</v>
      </c>
      <c r="P4" s="24" t="s">
        <v>8</v>
      </c>
      <c r="Q4" s="24" t="s">
        <v>8</v>
      </c>
      <c r="R4" s="24" t="s">
        <v>8</v>
      </c>
    </row>
    <row r="5" spans="1:19" x14ac:dyDescent="0.3">
      <c r="A5" s="25" t="str">
        <f>+[1]Resumen!A5</f>
        <v>Verificación Colector Bosque Sur y Guacamayo</v>
      </c>
      <c r="B5" s="26">
        <f>+[1]Resumen!E5</f>
        <v>641.66</v>
      </c>
      <c r="C5" s="26">
        <f>+[1]Resumen!I5</f>
        <v>0</v>
      </c>
      <c r="D5" s="26">
        <f>+[1]Resumen!J5</f>
        <v>0</v>
      </c>
      <c r="E5" s="26">
        <f>+[1]Resumen!K5</f>
        <v>0</v>
      </c>
      <c r="F5" s="26">
        <f>+[1]Resumen!L5</f>
        <v>0</v>
      </c>
      <c r="G5" s="26">
        <f>+[1]Resumen!M5</f>
        <v>0</v>
      </c>
      <c r="H5" s="26">
        <f>+[1]Resumen!N5</f>
        <v>0</v>
      </c>
      <c r="I5" s="26">
        <f>+[1]Resumen!O5</f>
        <v>0</v>
      </c>
      <c r="J5" s="26">
        <f>+[1]Resumen!P5</f>
        <v>0</v>
      </c>
      <c r="K5" s="26">
        <f>+[1]Resumen!Q5</f>
        <v>0</v>
      </c>
      <c r="L5" s="26">
        <f>+[1]Resumen!R5</f>
        <v>0</v>
      </c>
      <c r="M5" s="26">
        <f>+[1]Resumen!S5</f>
        <v>0</v>
      </c>
      <c r="N5" s="26">
        <f>+[1]Resumen!T5</f>
        <v>0</v>
      </c>
      <c r="O5" s="26">
        <f>+[1]Resumen!U5</f>
        <v>0</v>
      </c>
      <c r="P5" s="26">
        <f>+[1]Resumen!V5</f>
        <v>0</v>
      </c>
      <c r="Q5" s="26">
        <f>+[1]Resumen!W5</f>
        <v>0</v>
      </c>
      <c r="R5" s="26">
        <f>+[1]Resumen!X5</f>
        <v>0</v>
      </c>
    </row>
    <row r="6" spans="1:19" x14ac:dyDescent="0.3">
      <c r="A6" s="25" t="str">
        <f>+[1]Resumen!A6</f>
        <v>Verificación Colector Balmaceda</v>
      </c>
      <c r="B6" s="27">
        <f>+[1]Resumen!E6</f>
        <v>1259.8400000000001</v>
      </c>
      <c r="C6" s="27">
        <f>+[1]Resumen!I6</f>
        <v>0</v>
      </c>
      <c r="D6" s="27">
        <f>+[1]Resumen!J6</f>
        <v>0</v>
      </c>
      <c r="E6" s="27">
        <f>+[1]Resumen!K6</f>
        <v>0</v>
      </c>
      <c r="F6" s="26">
        <f>+[1]Resumen!L6</f>
        <v>0</v>
      </c>
      <c r="G6" s="27">
        <f>+[1]Resumen!M6</f>
        <v>0</v>
      </c>
      <c r="H6" s="27">
        <f>+[1]Resumen!N6</f>
        <v>125.48</v>
      </c>
      <c r="I6" s="27">
        <f>+[1]Resumen!O6</f>
        <v>125.48</v>
      </c>
      <c r="J6" s="28">
        <f>+[1]Resumen!P6</f>
        <v>125.48</v>
      </c>
      <c r="K6" s="28">
        <f>+[1]Resumen!Q6</f>
        <v>125.48</v>
      </c>
      <c r="L6" s="28">
        <f>+[1]Resumen!R6</f>
        <v>125.48</v>
      </c>
      <c r="M6" s="28">
        <f>+[1]Resumen!S6</f>
        <v>125.48</v>
      </c>
      <c r="N6" s="28">
        <f>+[1]Resumen!T6</f>
        <v>125.48</v>
      </c>
      <c r="O6" s="28">
        <f>+[1]Resumen!U6</f>
        <v>125.48</v>
      </c>
      <c r="P6" s="28">
        <f>+[1]Resumen!V6</f>
        <v>125.48</v>
      </c>
      <c r="Q6" s="28">
        <f>+[1]Resumen!W6</f>
        <v>125.48</v>
      </c>
      <c r="R6" s="28">
        <f>+[1]Resumen!X6</f>
        <v>125.48</v>
      </c>
    </row>
    <row r="7" spans="1:19" x14ac:dyDescent="0.3">
      <c r="A7" s="38" t="str">
        <f>+[1]Resumen!A7</f>
        <v>Verificación Colector Ecuador I y Ecuador II</v>
      </c>
      <c r="B7" s="37">
        <f>+[1]Resumen!E7</f>
        <v>881.65000000000009</v>
      </c>
      <c r="C7" s="27">
        <f>+[1]Resumen!I7</f>
        <v>0</v>
      </c>
      <c r="D7" s="27">
        <f>+[1]Resumen!J7</f>
        <v>0</v>
      </c>
      <c r="E7" s="27">
        <f>+[1]Resumen!K7</f>
        <v>0</v>
      </c>
      <c r="F7" s="26">
        <f>+[1]Resumen!L7</f>
        <v>0</v>
      </c>
      <c r="G7" s="27">
        <f>+[1]Resumen!M7</f>
        <v>0</v>
      </c>
      <c r="H7" s="27">
        <f>+[1]Resumen!N7</f>
        <v>0</v>
      </c>
      <c r="I7" s="27">
        <f>+[1]Resumen!O7</f>
        <v>0</v>
      </c>
      <c r="J7" s="27">
        <f>+[1]Resumen!P7</f>
        <v>0</v>
      </c>
      <c r="K7" s="27">
        <f>+[1]Resumen!Q7</f>
        <v>0</v>
      </c>
      <c r="L7" s="27">
        <f>+[1]Resumen!R7</f>
        <v>0</v>
      </c>
      <c r="M7" s="27">
        <f>+[1]Resumen!S7</f>
        <v>0</v>
      </c>
      <c r="N7" s="27">
        <f>+[1]Resumen!T7</f>
        <v>0</v>
      </c>
      <c r="O7" s="27">
        <f>+[1]Resumen!U7</f>
        <v>0</v>
      </c>
      <c r="P7" s="27">
        <f>+[1]Resumen!V7</f>
        <v>0</v>
      </c>
      <c r="Q7" s="27">
        <f>+[1]Resumen!W7</f>
        <v>0</v>
      </c>
      <c r="R7" s="27">
        <f>+[1]Resumen!X7</f>
        <v>0</v>
      </c>
      <c r="S7" s="29" t="s">
        <v>70</v>
      </c>
    </row>
    <row r="8" spans="1:19" x14ac:dyDescent="0.3">
      <c r="A8" s="25" t="str">
        <f>+[1]Resumen!A8</f>
        <v>Verificación Colector Simpson</v>
      </c>
      <c r="B8" s="27">
        <f>+[1]Resumen!E8</f>
        <v>923.3900000000001</v>
      </c>
      <c r="C8" s="27">
        <f>+[1]Resumen!I8</f>
        <v>0</v>
      </c>
      <c r="D8" s="27">
        <f>+[1]Resumen!J8</f>
        <v>0</v>
      </c>
      <c r="E8" s="27">
        <f>+[1]Resumen!K8</f>
        <v>0</v>
      </c>
      <c r="F8" s="26">
        <f>+[1]Resumen!L8</f>
        <v>0</v>
      </c>
      <c r="G8" s="27">
        <f>+[1]Resumen!M8</f>
        <v>0</v>
      </c>
      <c r="H8" s="27">
        <f>+[1]Resumen!N8</f>
        <v>0</v>
      </c>
      <c r="I8" s="27">
        <f>+[1]Resumen!O8</f>
        <v>0</v>
      </c>
      <c r="J8" s="27">
        <f>+[1]Resumen!P8</f>
        <v>0</v>
      </c>
      <c r="K8" s="27">
        <f>+[1]Resumen!Q8</f>
        <v>0</v>
      </c>
      <c r="L8" s="27">
        <f>+[1]Resumen!R8</f>
        <v>0</v>
      </c>
      <c r="M8" s="27">
        <f>+[1]Resumen!S8</f>
        <v>0</v>
      </c>
      <c r="N8" s="27">
        <f>+[1]Resumen!T8</f>
        <v>0</v>
      </c>
      <c r="O8" s="27">
        <f>+[1]Resumen!U8</f>
        <v>0</v>
      </c>
      <c r="P8" s="27">
        <f>+[1]Resumen!V8</f>
        <v>0</v>
      </c>
      <c r="Q8" s="27">
        <f>+[1]Resumen!W8</f>
        <v>0</v>
      </c>
      <c r="R8" s="27">
        <f>+[1]Resumen!X8</f>
        <v>0</v>
      </c>
    </row>
    <row r="9" spans="1:19" x14ac:dyDescent="0.3">
      <c r="A9" s="25" t="str">
        <f>+[1]Resumen!A9</f>
        <v>Verificación Colector Bueras - Simpson</v>
      </c>
      <c r="B9" s="27">
        <f>+[1]Resumen!E9</f>
        <v>1586.6799999999998</v>
      </c>
      <c r="C9" s="27">
        <f>+[1]Resumen!I9</f>
        <v>0</v>
      </c>
      <c r="D9" s="27">
        <f>+[1]Resumen!J9</f>
        <v>0</v>
      </c>
      <c r="E9" s="27">
        <f>+[1]Resumen!K9</f>
        <v>0</v>
      </c>
      <c r="F9" s="26">
        <f>+[1]Resumen!L9</f>
        <v>0</v>
      </c>
      <c r="G9" s="27">
        <f>+[1]Resumen!M9</f>
        <v>0</v>
      </c>
      <c r="H9" s="27">
        <f>+[1]Resumen!N9</f>
        <v>0</v>
      </c>
      <c r="I9" s="27">
        <f>+[1]Resumen!O9</f>
        <v>0</v>
      </c>
      <c r="J9" s="27">
        <f>+[1]Resumen!P9</f>
        <v>0</v>
      </c>
      <c r="K9" s="27">
        <f>+[1]Resumen!Q9</f>
        <v>0</v>
      </c>
      <c r="L9" s="27">
        <f>+[1]Resumen!R9</f>
        <v>0</v>
      </c>
      <c r="M9" s="27">
        <f>+[1]Resumen!S9</f>
        <v>0</v>
      </c>
      <c r="N9" s="27">
        <f>+[1]Resumen!T9</f>
        <v>0</v>
      </c>
      <c r="O9" s="27">
        <f>+[1]Resumen!U9</f>
        <v>0</v>
      </c>
      <c r="P9" s="27">
        <f>+[1]Resumen!V9</f>
        <v>0</v>
      </c>
      <c r="Q9" s="27">
        <f>+[1]Resumen!W9</f>
        <v>0</v>
      </c>
      <c r="R9" s="27">
        <f>+[1]Resumen!X9</f>
        <v>0</v>
      </c>
    </row>
    <row r="10" spans="1:19" x14ac:dyDescent="0.3">
      <c r="A10" s="25" t="str">
        <f>+[1]Resumen!A10</f>
        <v>Verificación Colector Solis</v>
      </c>
      <c r="B10" s="27">
        <f>+[1]Resumen!E10</f>
        <v>1680.5699999999997</v>
      </c>
      <c r="C10" s="27">
        <f>+[1]Resumen!I10</f>
        <v>0</v>
      </c>
      <c r="D10" s="27">
        <f>+[1]Resumen!J10</f>
        <v>0</v>
      </c>
      <c r="E10" s="27">
        <f>+[1]Resumen!K10</f>
        <v>0</v>
      </c>
      <c r="F10" s="26">
        <f>+[1]Resumen!L10</f>
        <v>0</v>
      </c>
      <c r="G10" s="27">
        <f>+[1]Resumen!M10</f>
        <v>0</v>
      </c>
      <c r="H10" s="27">
        <f>+[1]Resumen!N10</f>
        <v>0</v>
      </c>
      <c r="I10" s="27">
        <f>+[1]Resumen!O10</f>
        <v>0</v>
      </c>
      <c r="J10" s="27">
        <f>+[1]Resumen!P10</f>
        <v>0</v>
      </c>
      <c r="K10" s="27">
        <f>+[1]Resumen!Q10</f>
        <v>0</v>
      </c>
      <c r="L10" s="27">
        <f>+[1]Resumen!R10</f>
        <v>0</v>
      </c>
      <c r="M10" s="27">
        <f>+[1]Resumen!S10</f>
        <v>0</v>
      </c>
      <c r="N10" s="27">
        <f>+[1]Resumen!T10</f>
        <v>0</v>
      </c>
      <c r="O10" s="27">
        <f>+[1]Resumen!U10</f>
        <v>0</v>
      </c>
      <c r="P10" s="27">
        <f>+[1]Resumen!V10</f>
        <v>0</v>
      </c>
      <c r="Q10" s="27">
        <f>+[1]Resumen!W10</f>
        <v>0</v>
      </c>
      <c r="R10" s="27">
        <f>+[1]Resumen!X10</f>
        <v>0</v>
      </c>
    </row>
    <row r="11" spans="1:19" x14ac:dyDescent="0.3">
      <c r="A11" s="25" t="str">
        <f>+[1]Resumen!A11</f>
        <v>Verificación Colector El Romance y Pedro Aguirre Cerda Norte</v>
      </c>
      <c r="B11" s="27">
        <f>+[1]Resumen!E11</f>
        <v>595.61</v>
      </c>
      <c r="C11" s="27">
        <f>+[1]Resumen!I11</f>
        <v>0</v>
      </c>
      <c r="D11" s="27">
        <f>+[1]Resumen!J11</f>
        <v>0</v>
      </c>
      <c r="E11" s="27">
        <f>+[1]Resumen!K11</f>
        <v>0</v>
      </c>
      <c r="F11" s="26">
        <f>+[1]Resumen!L11</f>
        <v>0</v>
      </c>
      <c r="G11" s="27">
        <f>+[1]Resumen!M11</f>
        <v>0</v>
      </c>
      <c r="H11" s="27">
        <f>+[1]Resumen!N11</f>
        <v>0</v>
      </c>
      <c r="I11" s="27">
        <f>+[1]Resumen!O11</f>
        <v>0</v>
      </c>
      <c r="J11" s="27">
        <f>+[1]Resumen!P11</f>
        <v>0</v>
      </c>
      <c r="K11" s="27">
        <f>+[1]Resumen!Q11</f>
        <v>0</v>
      </c>
      <c r="L11" s="27">
        <f>+[1]Resumen!R11</f>
        <v>0</v>
      </c>
      <c r="M11" s="27">
        <f>+[1]Resumen!S11</f>
        <v>0</v>
      </c>
      <c r="N11" s="27">
        <f>+[1]Resumen!T11</f>
        <v>0</v>
      </c>
      <c r="O11" s="27">
        <f>+[1]Resumen!U11</f>
        <v>0</v>
      </c>
      <c r="P11" s="27">
        <f>+[1]Resumen!V11</f>
        <v>0</v>
      </c>
      <c r="Q11" s="27">
        <f>+[1]Resumen!W11</f>
        <v>0</v>
      </c>
      <c r="R11" s="27">
        <f>+[1]Resumen!X11</f>
        <v>0</v>
      </c>
    </row>
    <row r="12" spans="1:19" x14ac:dyDescent="0.3">
      <c r="A12" s="38" t="str">
        <f>+[1]Resumen!A12</f>
        <v>Verificación Colector Pedro Aguirre Cerda I</v>
      </c>
      <c r="B12" s="37">
        <f>+[1]Resumen!E12</f>
        <v>1034.21</v>
      </c>
      <c r="C12" s="27">
        <f>+[1]Resumen!I12</f>
        <v>0</v>
      </c>
      <c r="D12" s="27">
        <f>+[1]Resumen!J12</f>
        <v>0</v>
      </c>
      <c r="E12" s="27">
        <f>+[1]Resumen!K12</f>
        <v>0</v>
      </c>
      <c r="F12" s="26">
        <f>+[1]Resumen!L12</f>
        <v>0</v>
      </c>
      <c r="G12" s="27">
        <f>+[1]Resumen!M12</f>
        <v>0</v>
      </c>
      <c r="H12" s="27">
        <f>+[1]Resumen!N12</f>
        <v>0</v>
      </c>
      <c r="I12" s="27">
        <f>+[1]Resumen!O12</f>
        <v>0</v>
      </c>
      <c r="J12" s="27">
        <f>+[1]Resumen!P12</f>
        <v>0</v>
      </c>
      <c r="K12" s="27">
        <f>+[1]Resumen!Q12</f>
        <v>0</v>
      </c>
      <c r="L12" s="27">
        <f>+[1]Resumen!R12</f>
        <v>0</v>
      </c>
      <c r="M12" s="27">
        <f>+[1]Resumen!S12</f>
        <v>0</v>
      </c>
      <c r="N12" s="27">
        <f>+[1]Resumen!T12</f>
        <v>0</v>
      </c>
      <c r="O12" s="27">
        <f>+[1]Resumen!U12</f>
        <v>0</v>
      </c>
      <c r="P12" s="27">
        <f>+[1]Resumen!V12</f>
        <v>0</v>
      </c>
      <c r="Q12" s="27">
        <f>+[1]Resumen!W12</f>
        <v>0</v>
      </c>
      <c r="R12" s="27">
        <f>+[1]Resumen!X12</f>
        <v>0</v>
      </c>
      <c r="S12" s="29" t="s">
        <v>70</v>
      </c>
    </row>
    <row r="13" spans="1:19" x14ac:dyDescent="0.3">
      <c r="A13" s="38" t="str">
        <f>+[1]Resumen!A13</f>
        <v>Verificación Colector España</v>
      </c>
      <c r="B13" s="37">
        <f>+[1]Resumen!E13</f>
        <v>671.38300000000004</v>
      </c>
      <c r="C13" s="27">
        <f>+[1]Resumen!I13</f>
        <v>0</v>
      </c>
      <c r="D13" s="27">
        <f>+[1]Resumen!J13</f>
        <v>0</v>
      </c>
      <c r="E13" s="27">
        <f>+[1]Resumen!K13</f>
        <v>0</v>
      </c>
      <c r="F13" s="26">
        <f>+[1]Resumen!L13</f>
        <v>0</v>
      </c>
      <c r="G13" s="27">
        <f>+[1]Resumen!M13</f>
        <v>0</v>
      </c>
      <c r="H13" s="27">
        <f>+[1]Resumen!N13</f>
        <v>0</v>
      </c>
      <c r="I13" s="27">
        <f>+[1]Resumen!O13</f>
        <v>0</v>
      </c>
      <c r="J13" s="27">
        <f>+[1]Resumen!P13</f>
        <v>0</v>
      </c>
      <c r="K13" s="27">
        <f>+[1]Resumen!Q13</f>
        <v>0</v>
      </c>
      <c r="L13" s="27">
        <f>+[1]Resumen!R13</f>
        <v>0</v>
      </c>
      <c r="M13" s="27">
        <f>+[1]Resumen!S13</f>
        <v>0</v>
      </c>
      <c r="N13" s="27">
        <f>+[1]Resumen!T13</f>
        <v>0</v>
      </c>
      <c r="O13" s="27">
        <f>+[1]Resumen!U13</f>
        <v>0</v>
      </c>
      <c r="P13" s="27">
        <f>+[1]Resumen!V13</f>
        <v>0</v>
      </c>
      <c r="Q13" s="27">
        <f>+[1]Resumen!W13</f>
        <v>0</v>
      </c>
      <c r="R13" s="27">
        <f>+[1]Resumen!X13</f>
        <v>0</v>
      </c>
      <c r="S13" s="29" t="s">
        <v>70</v>
      </c>
    </row>
    <row r="14" spans="1:19" x14ac:dyDescent="0.3">
      <c r="A14" s="38" t="str">
        <f>+[1]Resumen!A14</f>
        <v>Verificación Colector Pedro Aguirre Cerda II, III y IV</v>
      </c>
      <c r="B14" s="37">
        <f>+[1]Resumen!E14</f>
        <v>954.25000000000011</v>
      </c>
      <c r="C14" s="27">
        <f>+[1]Resumen!I14</f>
        <v>0</v>
      </c>
      <c r="D14" s="27">
        <f>+[1]Resumen!J14</f>
        <v>0</v>
      </c>
      <c r="E14" s="27">
        <f>+[1]Resumen!K14</f>
        <v>0</v>
      </c>
      <c r="F14" s="26">
        <f>+[1]Resumen!L14</f>
        <v>0</v>
      </c>
      <c r="G14" s="27">
        <f>+[1]Resumen!M14</f>
        <v>0</v>
      </c>
      <c r="H14" s="27">
        <f>+[1]Resumen!N14</f>
        <v>0</v>
      </c>
      <c r="I14" s="27">
        <f>+[1]Resumen!O14</f>
        <v>0</v>
      </c>
      <c r="J14" s="27">
        <f>+[1]Resumen!P14</f>
        <v>0</v>
      </c>
      <c r="K14" s="27">
        <f>+[1]Resumen!Q14</f>
        <v>0</v>
      </c>
      <c r="L14" s="27">
        <f>+[1]Resumen!R14</f>
        <v>0</v>
      </c>
      <c r="M14" s="27">
        <f>+[1]Resumen!S14</f>
        <v>0</v>
      </c>
      <c r="N14" s="27">
        <f>+[1]Resumen!T14</f>
        <v>0</v>
      </c>
      <c r="O14" s="27">
        <f>+[1]Resumen!U14</f>
        <v>0</v>
      </c>
      <c r="P14" s="27">
        <f>+[1]Resumen!V14</f>
        <v>0</v>
      </c>
      <c r="Q14" s="27">
        <f>+[1]Resumen!W14</f>
        <v>0</v>
      </c>
      <c r="R14" s="27">
        <f>+[1]Resumen!X14</f>
        <v>0</v>
      </c>
      <c r="S14" s="29" t="s">
        <v>70</v>
      </c>
    </row>
    <row r="15" spans="1:19" x14ac:dyDescent="0.3">
      <c r="A15" s="38" t="str">
        <f>+[1]Resumen!A15</f>
        <v>Verificación Colector Montt - Baquedano</v>
      </c>
      <c r="B15" s="37">
        <f>+[1]Resumen!E15</f>
        <v>623.46</v>
      </c>
      <c r="C15" s="27">
        <f>+[1]Resumen!I15</f>
        <v>0</v>
      </c>
      <c r="D15" s="27">
        <f>+[1]Resumen!J15</f>
        <v>0</v>
      </c>
      <c r="E15" s="27">
        <f>+[1]Resumen!K15</f>
        <v>0</v>
      </c>
      <c r="F15" s="26">
        <f>+[1]Resumen!L15</f>
        <v>0</v>
      </c>
      <c r="G15" s="27">
        <f>+[1]Resumen!M15</f>
        <v>0</v>
      </c>
      <c r="H15" s="27">
        <f>+[1]Resumen!N15</f>
        <v>0</v>
      </c>
      <c r="I15" s="27">
        <f>+[1]Resumen!O15</f>
        <v>0</v>
      </c>
      <c r="J15" s="27">
        <f>+[1]Resumen!P15</f>
        <v>0</v>
      </c>
      <c r="K15" s="27">
        <f>+[1]Resumen!Q15</f>
        <v>0</v>
      </c>
      <c r="L15" s="27">
        <f>+[1]Resumen!R15</f>
        <v>593.63</v>
      </c>
      <c r="M15" s="27">
        <f>+[1]Resumen!S15</f>
        <v>593.63</v>
      </c>
      <c r="N15" s="27">
        <f>+[1]Resumen!T15</f>
        <v>593.63</v>
      </c>
      <c r="O15" s="27">
        <f>+[1]Resumen!U15</f>
        <v>593.63</v>
      </c>
      <c r="P15" s="37">
        <f>+[1]Resumen!V15</f>
        <v>593.63</v>
      </c>
      <c r="Q15" s="37">
        <f>+[1]Resumen!W15</f>
        <v>593.63</v>
      </c>
      <c r="R15" s="37">
        <f>+[1]Resumen!X15</f>
        <v>593.63</v>
      </c>
      <c r="S15" s="29" t="s">
        <v>70</v>
      </c>
    </row>
    <row r="16" spans="1:19" x14ac:dyDescent="0.3">
      <c r="A16" s="25" t="str">
        <f>+[1]Resumen!A16</f>
        <v>Verificación Colector Baquedano</v>
      </c>
      <c r="B16" s="27">
        <f>+[1]Resumen!E16</f>
        <v>1289.8899999999999</v>
      </c>
      <c r="C16" s="27">
        <f>+[1]Resumen!I16</f>
        <v>0</v>
      </c>
      <c r="D16" s="27">
        <f>+[1]Resumen!J16</f>
        <v>0</v>
      </c>
      <c r="E16" s="27">
        <f>+[1]Resumen!K16</f>
        <v>0</v>
      </c>
      <c r="F16" s="26">
        <f>+[1]Resumen!L16</f>
        <v>0</v>
      </c>
      <c r="G16" s="27">
        <f>+[1]Resumen!M16</f>
        <v>0</v>
      </c>
      <c r="H16" s="27">
        <f>+[1]Resumen!N16</f>
        <v>0</v>
      </c>
      <c r="I16" s="27">
        <f>+[1]Resumen!O16</f>
        <v>0</v>
      </c>
      <c r="J16" s="27">
        <f>+[1]Resumen!P16</f>
        <v>208.67</v>
      </c>
      <c r="K16" s="27">
        <f>+[1]Resumen!Q16</f>
        <v>448.12</v>
      </c>
      <c r="L16" s="27">
        <f>+[1]Resumen!R16</f>
        <v>448.12</v>
      </c>
      <c r="M16" s="28">
        <f>+[1]Resumen!S16</f>
        <v>448.12</v>
      </c>
      <c r="N16" s="28">
        <f>+[1]Resumen!T16</f>
        <v>448.12</v>
      </c>
      <c r="O16" s="28">
        <f>+[1]Resumen!U16</f>
        <v>448.12</v>
      </c>
      <c r="P16" s="28">
        <f>+[1]Resumen!V16</f>
        <v>448.12</v>
      </c>
      <c r="Q16" s="28">
        <f>+[1]Resumen!W16</f>
        <v>448.12</v>
      </c>
      <c r="R16" s="28">
        <f>+[1]Resumen!X16</f>
        <v>448.12</v>
      </c>
    </row>
    <row r="17" spans="1:20" x14ac:dyDescent="0.3">
      <c r="A17" s="38" t="str">
        <f>+[1]Resumen!A17</f>
        <v>Verificación Colector Escobar Phillipi I y Escobar Phillipi II</v>
      </c>
      <c r="B17" s="37">
        <f>+[1]Resumen!E17</f>
        <v>942.85</v>
      </c>
      <c r="C17" s="27">
        <f>+[1]Resumen!I17</f>
        <v>0</v>
      </c>
      <c r="D17" s="27">
        <f>+[1]Resumen!J17</f>
        <v>0</v>
      </c>
      <c r="E17" s="27">
        <f>+[1]Resumen!K17</f>
        <v>0</v>
      </c>
      <c r="F17" s="26">
        <f>+[1]Resumen!L17</f>
        <v>0</v>
      </c>
      <c r="G17" s="27">
        <f>+[1]Resumen!M17</f>
        <v>0</v>
      </c>
      <c r="H17" s="27">
        <f>+[1]Resumen!N17</f>
        <v>0</v>
      </c>
      <c r="I17" s="27">
        <f>+[1]Resumen!O17</f>
        <v>0</v>
      </c>
      <c r="J17" s="27">
        <f>+[1]Resumen!P17</f>
        <v>0</v>
      </c>
      <c r="K17" s="27">
        <f>+[1]Resumen!Q17</f>
        <v>0</v>
      </c>
      <c r="L17" s="27">
        <f>+[1]Resumen!R17</f>
        <v>0</v>
      </c>
      <c r="M17" s="27">
        <f>+[1]Resumen!S17</f>
        <v>0</v>
      </c>
      <c r="N17" s="27">
        <f>+[1]Resumen!T17</f>
        <v>0</v>
      </c>
      <c r="O17" s="27">
        <f>+[1]Resumen!U17</f>
        <v>0</v>
      </c>
      <c r="P17" s="27">
        <f>+[1]Resumen!V17</f>
        <v>0</v>
      </c>
      <c r="Q17" s="27">
        <f>+[1]Resumen!W17</f>
        <v>0</v>
      </c>
      <c r="R17" s="27">
        <f>+[1]Resumen!X17</f>
        <v>0</v>
      </c>
      <c r="S17" s="29" t="s">
        <v>70</v>
      </c>
    </row>
    <row r="18" spans="1:20" x14ac:dyDescent="0.3">
      <c r="A18" s="25" t="str">
        <f>+[1]Resumen!A18</f>
        <v>Verificación Colector Domeyko</v>
      </c>
      <c r="B18" s="27">
        <f>+[1]Resumen!E18</f>
        <v>394.13</v>
      </c>
      <c r="C18" s="27">
        <f>+[1]Resumen!I18</f>
        <v>0</v>
      </c>
      <c r="D18" s="27">
        <f>+[1]Resumen!J18</f>
        <v>0</v>
      </c>
      <c r="E18" s="27">
        <f>+[1]Resumen!K18</f>
        <v>0</v>
      </c>
      <c r="F18" s="26">
        <f>+[1]Resumen!L18</f>
        <v>0</v>
      </c>
      <c r="G18" s="27">
        <f>+[1]Resumen!M18</f>
        <v>0</v>
      </c>
      <c r="H18" s="27">
        <f>+[1]Resumen!N18</f>
        <v>0</v>
      </c>
      <c r="I18" s="27">
        <f>+[1]Resumen!O18</f>
        <v>0</v>
      </c>
      <c r="J18" s="27">
        <f>+[1]Resumen!P18</f>
        <v>0</v>
      </c>
      <c r="K18" s="27">
        <f>+[1]Resumen!Q18</f>
        <v>0</v>
      </c>
      <c r="L18" s="27">
        <f>+[1]Resumen!R18</f>
        <v>0</v>
      </c>
      <c r="M18" s="27">
        <f>+[1]Resumen!S18</f>
        <v>0</v>
      </c>
      <c r="N18" s="27">
        <f>+[1]Resumen!T18</f>
        <v>0</v>
      </c>
      <c r="O18" s="27">
        <f>+[1]Resumen!U18</f>
        <v>0</v>
      </c>
      <c r="P18" s="27">
        <f>+[1]Resumen!V18</f>
        <v>0</v>
      </c>
      <c r="Q18" s="27">
        <f>+[1]Resumen!W18</f>
        <v>0</v>
      </c>
      <c r="R18" s="27">
        <f>+[1]Resumen!X18</f>
        <v>0</v>
      </c>
    </row>
    <row r="19" spans="1:20" x14ac:dyDescent="0.3">
      <c r="A19" s="38" t="str">
        <f>+[1]Resumen!A19</f>
        <v>Verificación Colector Los Avellanos</v>
      </c>
      <c r="B19" s="37">
        <f>+[1]Resumen!E19</f>
        <v>791.16000000000008</v>
      </c>
      <c r="C19" s="27">
        <f>+[1]Resumen!I19</f>
        <v>0</v>
      </c>
      <c r="D19" s="27">
        <f>+[1]Resumen!J19</f>
        <v>0</v>
      </c>
      <c r="E19" s="27">
        <f>+[1]Resumen!K19</f>
        <v>0</v>
      </c>
      <c r="F19" s="26">
        <f>+[1]Resumen!L19</f>
        <v>0</v>
      </c>
      <c r="G19" s="27">
        <f>+[1]Resumen!M19</f>
        <v>0</v>
      </c>
      <c r="H19" s="27">
        <f>+[1]Resumen!N19</f>
        <v>0</v>
      </c>
      <c r="I19" s="27">
        <f>+[1]Resumen!O19</f>
        <v>0</v>
      </c>
      <c r="J19" s="27">
        <f>+[1]Resumen!P19</f>
        <v>0</v>
      </c>
      <c r="K19" s="27">
        <f>+[1]Resumen!Q19</f>
        <v>0</v>
      </c>
      <c r="L19" s="27">
        <f>+[1]Resumen!R19</f>
        <v>0</v>
      </c>
      <c r="M19" s="27">
        <f>+[1]Resumen!S19</f>
        <v>0</v>
      </c>
      <c r="N19" s="27">
        <f>+[1]Resumen!T19</f>
        <v>0</v>
      </c>
      <c r="O19" s="27">
        <f>+[1]Resumen!U19</f>
        <v>0</v>
      </c>
      <c r="P19" s="27">
        <f>+[1]Resumen!V19</f>
        <v>0</v>
      </c>
      <c r="Q19" s="27">
        <f>+[1]Resumen!W19</f>
        <v>0</v>
      </c>
      <c r="R19" s="27">
        <f>+[1]Resumen!X19</f>
        <v>0</v>
      </c>
      <c r="S19" s="29" t="s">
        <v>70</v>
      </c>
    </row>
    <row r="20" spans="1:20" x14ac:dyDescent="0.3">
      <c r="A20" s="25" t="str">
        <f>+[1]Resumen!A20</f>
        <v>Verificación Colector Los Pelues I y Los Pelues II</v>
      </c>
      <c r="B20" s="27">
        <f>+[1]Resumen!E20</f>
        <v>334.24</v>
      </c>
      <c r="C20" s="27">
        <f>+[1]Resumen!I20</f>
        <v>0</v>
      </c>
      <c r="D20" s="27">
        <f>+[1]Resumen!J20</f>
        <v>0</v>
      </c>
      <c r="E20" s="27">
        <f>+[1]Resumen!K20</f>
        <v>0</v>
      </c>
      <c r="F20" s="26">
        <f>+[1]Resumen!L20</f>
        <v>0</v>
      </c>
      <c r="G20" s="27">
        <f>+[1]Resumen!M20</f>
        <v>0</v>
      </c>
      <c r="H20" s="27">
        <f>+[1]Resumen!N20</f>
        <v>0</v>
      </c>
      <c r="I20" s="27">
        <f>+[1]Resumen!O20</f>
        <v>0</v>
      </c>
      <c r="J20" s="27">
        <f>+[1]Resumen!P20</f>
        <v>0</v>
      </c>
      <c r="K20" s="27">
        <f>+[1]Resumen!Q20</f>
        <v>0</v>
      </c>
      <c r="L20" s="27">
        <f>+[1]Resumen!R20</f>
        <v>0</v>
      </c>
      <c r="M20" s="27">
        <f>+[1]Resumen!S20</f>
        <v>0</v>
      </c>
      <c r="N20" s="27">
        <f>+[1]Resumen!T20</f>
        <v>0</v>
      </c>
      <c r="O20" s="27">
        <f>+[1]Resumen!U20</f>
        <v>0</v>
      </c>
      <c r="P20" s="27">
        <f>+[1]Resumen!V20</f>
        <v>0</v>
      </c>
      <c r="Q20" s="27">
        <f>+[1]Resumen!W20</f>
        <v>0</v>
      </c>
      <c r="R20" s="27">
        <f>+[1]Resumen!X20</f>
        <v>0</v>
      </c>
    </row>
    <row r="21" spans="1:20" x14ac:dyDescent="0.3">
      <c r="A21" s="25" t="str">
        <f>+[1]Resumen!A21</f>
        <v>Verificación Colector Janequeo I, II, III y IV</v>
      </c>
      <c r="B21" s="27">
        <f>+[1]Resumen!E21</f>
        <v>1233.9599999999998</v>
      </c>
      <c r="C21" s="27">
        <f>+[1]Resumen!I21</f>
        <v>0</v>
      </c>
      <c r="D21" s="27">
        <f>+[1]Resumen!J21</f>
        <v>0</v>
      </c>
      <c r="E21" s="27">
        <f>+[1]Resumen!K21</f>
        <v>0</v>
      </c>
      <c r="F21" s="26">
        <f>+[1]Resumen!L21</f>
        <v>0</v>
      </c>
      <c r="G21" s="27">
        <f>+[1]Resumen!M21</f>
        <v>0</v>
      </c>
      <c r="H21" s="27">
        <f>+[1]Resumen!N21</f>
        <v>0</v>
      </c>
      <c r="I21" s="27">
        <f>+[1]Resumen!O21</f>
        <v>0</v>
      </c>
      <c r="J21" s="27">
        <f>+[1]Resumen!P21</f>
        <v>0</v>
      </c>
      <c r="K21" s="27">
        <f>+[1]Resumen!Q21</f>
        <v>0</v>
      </c>
      <c r="L21" s="27">
        <f>+[1]Resumen!R21</f>
        <v>0</v>
      </c>
      <c r="M21" s="27">
        <f>+[1]Resumen!S21</f>
        <v>0</v>
      </c>
      <c r="N21" s="27">
        <f>+[1]Resumen!T21</f>
        <v>0</v>
      </c>
      <c r="O21" s="27">
        <f>+[1]Resumen!U21</f>
        <v>0</v>
      </c>
      <c r="P21" s="27">
        <f>+[1]Resumen!V21</f>
        <v>0</v>
      </c>
      <c r="Q21" s="27">
        <f>+[1]Resumen!W21</f>
        <v>0</v>
      </c>
      <c r="R21" s="27">
        <f>+[1]Resumen!X21</f>
        <v>0</v>
      </c>
    </row>
    <row r="22" spans="1:20" x14ac:dyDescent="0.3">
      <c r="A22" s="25" t="str">
        <f>+[1]Resumen!A22</f>
        <v>Verificación Colector General Lagos I, II, III, IV y V</v>
      </c>
      <c r="B22" s="27">
        <f>+[1]Resumen!E22</f>
        <v>1898.97</v>
      </c>
      <c r="C22" s="27">
        <f>+[1]Resumen!I22</f>
        <v>0</v>
      </c>
      <c r="D22" s="27">
        <f>+[1]Resumen!J22</f>
        <v>0</v>
      </c>
      <c r="E22" s="27">
        <f>+[1]Resumen!K22</f>
        <v>0</v>
      </c>
      <c r="F22" s="26">
        <f>+[1]Resumen!L22</f>
        <v>0</v>
      </c>
      <c r="G22" s="27">
        <f>+[1]Resumen!M22</f>
        <v>0</v>
      </c>
      <c r="H22" s="27">
        <f>+[1]Resumen!N22</f>
        <v>0</v>
      </c>
      <c r="I22" s="27">
        <f>+[1]Resumen!O22</f>
        <v>675.53</v>
      </c>
      <c r="J22" s="27">
        <f>+[1]Resumen!P22</f>
        <v>675.53</v>
      </c>
      <c r="K22" s="27">
        <f>+[1]Resumen!Q22</f>
        <v>675.53</v>
      </c>
      <c r="L22" s="28">
        <f>+[1]Resumen!R22</f>
        <v>675.53</v>
      </c>
      <c r="M22" s="28">
        <f>+[1]Resumen!S22</f>
        <v>990</v>
      </c>
      <c r="N22" s="28">
        <f>+[1]Resumen!T22</f>
        <v>990</v>
      </c>
      <c r="O22" s="28">
        <f>+[1]Resumen!U22</f>
        <v>990</v>
      </c>
      <c r="P22" s="28">
        <f>+[1]Resumen!V22</f>
        <v>990</v>
      </c>
      <c r="Q22" s="28">
        <f>+[1]Resumen!W22</f>
        <v>990</v>
      </c>
      <c r="R22" s="28">
        <f>+[1]Resumen!X22</f>
        <v>990</v>
      </c>
    </row>
    <row r="23" spans="1:20" x14ac:dyDescent="0.3">
      <c r="A23" s="25" t="str">
        <f>+[1]Resumen!A23</f>
        <v>Verificación Colector Miraflores</v>
      </c>
      <c r="B23" s="27">
        <f>+[1]Resumen!E23</f>
        <v>332.93</v>
      </c>
      <c r="C23" s="27">
        <f>+[1]Resumen!I23</f>
        <v>0</v>
      </c>
      <c r="D23" s="27">
        <f>+[1]Resumen!J23</f>
        <v>0</v>
      </c>
      <c r="E23" s="27">
        <f>+[1]Resumen!K23</f>
        <v>0</v>
      </c>
      <c r="F23" s="26">
        <f>+[1]Resumen!L23</f>
        <v>0</v>
      </c>
      <c r="G23" s="27">
        <f>+[1]Resumen!M23</f>
        <v>0</v>
      </c>
      <c r="H23" s="27">
        <f>+[1]Resumen!N23</f>
        <v>0</v>
      </c>
      <c r="I23" s="27">
        <f>+[1]Resumen!O23</f>
        <v>0</v>
      </c>
      <c r="J23" s="27">
        <f>+[1]Resumen!P23</f>
        <v>0</v>
      </c>
      <c r="K23" s="27">
        <f>+[1]Resumen!Q23</f>
        <v>0</v>
      </c>
      <c r="L23" s="27">
        <f>+[1]Resumen!R23</f>
        <v>0</v>
      </c>
      <c r="M23" s="27">
        <f>+[1]Resumen!S23</f>
        <v>0</v>
      </c>
      <c r="N23" s="27">
        <f>+[1]Resumen!T23</f>
        <v>0</v>
      </c>
      <c r="O23" s="27">
        <f>+[1]Resumen!U23</f>
        <v>0</v>
      </c>
      <c r="P23" s="27">
        <f>+[1]Resumen!V23</f>
        <v>0</v>
      </c>
      <c r="Q23" s="27">
        <f>+[1]Resumen!W23</f>
        <v>0</v>
      </c>
      <c r="R23" s="27">
        <f>+[1]Resumen!X23</f>
        <v>0</v>
      </c>
      <c r="T23" s="30"/>
    </row>
    <row r="24" spans="1:20" x14ac:dyDescent="0.3">
      <c r="A24" s="25" t="str">
        <f>+[1]Resumen!A24</f>
        <v>Verificación Colector CUT</v>
      </c>
      <c r="B24" s="27">
        <f>+[1]Resumen!E24</f>
        <v>704.24099999999987</v>
      </c>
      <c r="C24" s="27">
        <f>+[1]Resumen!I24</f>
        <v>0</v>
      </c>
      <c r="D24" s="27">
        <f>+[1]Resumen!J24</f>
        <v>0</v>
      </c>
      <c r="E24" s="27">
        <f>+[1]Resumen!K24</f>
        <v>0</v>
      </c>
      <c r="F24" s="26">
        <f>+[1]Resumen!L24</f>
        <v>0</v>
      </c>
      <c r="G24" s="27">
        <f>+[1]Resumen!M24</f>
        <v>0</v>
      </c>
      <c r="H24" s="27">
        <f>+[1]Resumen!N24</f>
        <v>0</v>
      </c>
      <c r="I24" s="27">
        <f>+[1]Resumen!O24</f>
        <v>0</v>
      </c>
      <c r="J24" s="27">
        <f>+[1]Resumen!P24</f>
        <v>0</v>
      </c>
      <c r="K24" s="27">
        <f>+[1]Resumen!Q24</f>
        <v>0</v>
      </c>
      <c r="L24" s="27">
        <f>+[1]Resumen!R24</f>
        <v>0</v>
      </c>
      <c r="M24" s="27">
        <f>+[1]Resumen!S24</f>
        <v>0</v>
      </c>
      <c r="N24" s="27">
        <f>+[1]Resumen!T24</f>
        <v>0</v>
      </c>
      <c r="O24" s="27">
        <f>+[1]Resumen!U24</f>
        <v>0</v>
      </c>
      <c r="P24" s="27">
        <f>+[1]Resumen!V24</f>
        <v>0</v>
      </c>
      <c r="Q24" s="27">
        <f>+[1]Resumen!W24</f>
        <v>0</v>
      </c>
      <c r="R24" s="27">
        <f>+[1]Resumen!X24</f>
        <v>0</v>
      </c>
    </row>
    <row r="25" spans="1:20" x14ac:dyDescent="0.3">
      <c r="A25" s="25" t="str">
        <f>+[1]Resumen!A25</f>
        <v>Verificación Colector San Francisco</v>
      </c>
      <c r="B25" s="27">
        <f>+[1]Resumen!E25</f>
        <v>1024.3399999999997</v>
      </c>
      <c r="C25" s="27">
        <f>+[1]Resumen!I25</f>
        <v>0</v>
      </c>
      <c r="D25" s="27">
        <f>+[1]Resumen!J25</f>
        <v>0</v>
      </c>
      <c r="E25" s="27">
        <f>+[1]Resumen!K25</f>
        <v>0</v>
      </c>
      <c r="F25" s="26">
        <f>+[1]Resumen!L25</f>
        <v>0</v>
      </c>
      <c r="G25" s="27">
        <f>+[1]Resumen!M25</f>
        <v>0</v>
      </c>
      <c r="H25" s="27">
        <f>+[1]Resumen!N25</f>
        <v>0</v>
      </c>
      <c r="I25" s="27">
        <f>+[1]Resumen!O25</f>
        <v>0</v>
      </c>
      <c r="J25" s="27">
        <f>+[1]Resumen!P25</f>
        <v>0</v>
      </c>
      <c r="K25" s="27">
        <f>+[1]Resumen!Q25</f>
        <v>0</v>
      </c>
      <c r="L25" s="27">
        <f>+[1]Resumen!R25</f>
        <v>0</v>
      </c>
      <c r="M25" s="27">
        <f>+[1]Resumen!S25</f>
        <v>0</v>
      </c>
      <c r="N25" s="27">
        <f>+[1]Resumen!T25</f>
        <v>0</v>
      </c>
      <c r="O25" s="27">
        <f>+[1]Resumen!U25</f>
        <v>0</v>
      </c>
      <c r="P25" s="27">
        <f>+[1]Resumen!V25</f>
        <v>0</v>
      </c>
      <c r="Q25" s="27">
        <f>+[1]Resumen!W25</f>
        <v>0</v>
      </c>
      <c r="R25" s="27">
        <f>+[1]Resumen!X25</f>
        <v>0</v>
      </c>
    </row>
    <row r="26" spans="1:20" x14ac:dyDescent="0.3">
      <c r="A26" s="25" t="str">
        <f>+[1]Resumen!A26</f>
        <v>Verificación Colector Francia I</v>
      </c>
      <c r="B26" s="27">
        <f>+[1]Resumen!E26</f>
        <v>1126.9799999999998</v>
      </c>
      <c r="C26" s="27">
        <f>+[1]Resumen!I26</f>
        <v>0</v>
      </c>
      <c r="D26" s="27">
        <f>+[1]Resumen!J26</f>
        <v>0</v>
      </c>
      <c r="E26" s="27">
        <f>+[1]Resumen!K26</f>
        <v>0</v>
      </c>
      <c r="F26" s="26">
        <f>+[1]Resumen!L26</f>
        <v>0</v>
      </c>
      <c r="G26" s="27">
        <f>+[1]Resumen!M26</f>
        <v>0</v>
      </c>
      <c r="H26" s="27">
        <f>+[1]Resumen!N26</f>
        <v>0</v>
      </c>
      <c r="I26" s="27">
        <f>+[1]Resumen!O26</f>
        <v>0</v>
      </c>
      <c r="J26" s="27">
        <f>+[1]Resumen!P26</f>
        <v>0</v>
      </c>
      <c r="K26" s="27">
        <f>+[1]Resumen!Q26</f>
        <v>0</v>
      </c>
      <c r="L26" s="27">
        <f>+[1]Resumen!R26</f>
        <v>0</v>
      </c>
      <c r="M26" s="27">
        <f>+[1]Resumen!S26</f>
        <v>0</v>
      </c>
      <c r="N26" s="27">
        <f>+[1]Resumen!T26</f>
        <v>0</v>
      </c>
      <c r="O26" s="27">
        <f>+[1]Resumen!U26</f>
        <v>0</v>
      </c>
      <c r="P26" s="27">
        <f>+[1]Resumen!V26</f>
        <v>0</v>
      </c>
      <c r="Q26" s="27">
        <f>+[1]Resumen!W26</f>
        <v>0</v>
      </c>
      <c r="R26" s="27">
        <f>+[1]Resumen!X26</f>
        <v>0</v>
      </c>
    </row>
    <row r="27" spans="1:20" x14ac:dyDescent="0.3">
      <c r="A27" s="25" t="str">
        <f>+[1]Resumen!A27</f>
        <v>Verificación Colector Francia II</v>
      </c>
      <c r="B27" s="27">
        <f>+[1]Resumen!E27</f>
        <v>363.96000000000004</v>
      </c>
      <c r="C27" s="27">
        <f>+[1]Resumen!I27</f>
        <v>0</v>
      </c>
      <c r="D27" s="27">
        <f>+[1]Resumen!J27</f>
        <v>0</v>
      </c>
      <c r="E27" s="27">
        <f>+[1]Resumen!K27</f>
        <v>0</v>
      </c>
      <c r="F27" s="26">
        <f>+[1]Resumen!L27</f>
        <v>0</v>
      </c>
      <c r="G27" s="27">
        <f>+[1]Resumen!M27</f>
        <v>0</v>
      </c>
      <c r="H27" s="27">
        <f>+[1]Resumen!N27</f>
        <v>0</v>
      </c>
      <c r="I27" s="27">
        <f>+[1]Resumen!O27</f>
        <v>0</v>
      </c>
      <c r="J27" s="27">
        <f>+[1]Resumen!P27</f>
        <v>0</v>
      </c>
      <c r="K27" s="27">
        <f>+[1]Resumen!Q27</f>
        <v>0</v>
      </c>
      <c r="L27" s="27">
        <f>+[1]Resumen!R27</f>
        <v>0</v>
      </c>
      <c r="M27" s="27">
        <f>+[1]Resumen!S27</f>
        <v>0</v>
      </c>
      <c r="N27" s="27">
        <f>+[1]Resumen!T27</f>
        <v>0</v>
      </c>
      <c r="O27" s="27">
        <f>+[1]Resumen!U27</f>
        <v>0</v>
      </c>
      <c r="P27" s="27">
        <f>+[1]Resumen!V27</f>
        <v>0</v>
      </c>
      <c r="Q27" s="27">
        <f>+[1]Resumen!W27</f>
        <v>0</v>
      </c>
      <c r="R27" s="27">
        <f>+[1]Resumen!X27</f>
        <v>0</v>
      </c>
    </row>
    <row r="28" spans="1:20" x14ac:dyDescent="0.3">
      <c r="A28" s="38" t="str">
        <f>+[1]Resumen!A28</f>
        <v>Verificación Colector Circunvalación Sur</v>
      </c>
      <c r="B28" s="37">
        <f>+[1]Resumen!E28</f>
        <v>1383.7599999999998</v>
      </c>
      <c r="C28" s="27">
        <f>+[1]Resumen!I28</f>
        <v>0</v>
      </c>
      <c r="D28" s="27">
        <f>+[1]Resumen!J28</f>
        <v>0</v>
      </c>
      <c r="E28" s="27">
        <f>+[1]Resumen!K28</f>
        <v>0</v>
      </c>
      <c r="F28" s="26">
        <f>+[1]Resumen!L28</f>
        <v>0</v>
      </c>
      <c r="G28" s="27">
        <f>+[1]Resumen!M28</f>
        <v>0</v>
      </c>
      <c r="H28" s="27">
        <f>+[1]Resumen!N28</f>
        <v>0</v>
      </c>
      <c r="I28" s="27">
        <f>+[1]Resumen!O28</f>
        <v>0</v>
      </c>
      <c r="J28" s="27">
        <f>+[1]Resumen!P28</f>
        <v>0</v>
      </c>
      <c r="K28" s="27">
        <f>+[1]Resumen!Q28</f>
        <v>0</v>
      </c>
      <c r="L28" s="27">
        <f>+[1]Resumen!R28</f>
        <v>0</v>
      </c>
      <c r="M28" s="27">
        <f>+[1]Resumen!S28</f>
        <v>0</v>
      </c>
      <c r="N28" s="27">
        <f>+[1]Resumen!T28</f>
        <v>0</v>
      </c>
      <c r="O28" s="27">
        <f>+[1]Resumen!U28</f>
        <v>0</v>
      </c>
      <c r="P28" s="27">
        <f>+[1]Resumen!V28</f>
        <v>0</v>
      </c>
      <c r="Q28" s="27">
        <f>+[1]Resumen!W28</f>
        <v>0</v>
      </c>
      <c r="R28" s="27">
        <f>+[1]Resumen!X28</f>
        <v>0</v>
      </c>
      <c r="S28" s="29" t="s">
        <v>70</v>
      </c>
    </row>
    <row r="29" spans="1:20" x14ac:dyDescent="0.3">
      <c r="A29" s="38" t="str">
        <f>+[1]Resumen!A29</f>
        <v>Verificación Colector San Miguel</v>
      </c>
      <c r="B29" s="37">
        <f>+[1]Resumen!E29</f>
        <v>512.08000000000004</v>
      </c>
      <c r="C29" s="27">
        <f>+[1]Resumen!I29</f>
        <v>0</v>
      </c>
      <c r="D29" s="27">
        <f>+[1]Resumen!J29</f>
        <v>0</v>
      </c>
      <c r="E29" s="27">
        <f>+[1]Resumen!K29</f>
        <v>0</v>
      </c>
      <c r="F29" s="26">
        <f>+[1]Resumen!L29</f>
        <v>0</v>
      </c>
      <c r="G29" s="27">
        <f>+[1]Resumen!M29</f>
        <v>0</v>
      </c>
      <c r="H29" s="27">
        <f>+[1]Resumen!N29</f>
        <v>0</v>
      </c>
      <c r="I29" s="27">
        <f>+[1]Resumen!O29</f>
        <v>0</v>
      </c>
      <c r="J29" s="27">
        <f>+[1]Resumen!P29</f>
        <v>0</v>
      </c>
      <c r="K29" s="27">
        <f>+[1]Resumen!Q29</f>
        <v>0</v>
      </c>
      <c r="L29" s="27">
        <f>+[1]Resumen!R29</f>
        <v>0</v>
      </c>
      <c r="M29" s="27">
        <f>+[1]Resumen!S29</f>
        <v>0</v>
      </c>
      <c r="N29" s="27">
        <f>+[1]Resumen!T29</f>
        <v>0</v>
      </c>
      <c r="O29" s="27">
        <f>+[1]Resumen!U29</f>
        <v>0</v>
      </c>
      <c r="P29" s="27">
        <f>+[1]Resumen!V29</f>
        <v>0</v>
      </c>
      <c r="Q29" s="27">
        <f>+[1]Resumen!W29</f>
        <v>0</v>
      </c>
      <c r="R29" s="27">
        <f>+[1]Resumen!X29</f>
        <v>0</v>
      </c>
      <c r="S29" s="29" t="s">
        <v>70</v>
      </c>
    </row>
    <row r="30" spans="1:20" x14ac:dyDescent="0.3">
      <c r="A30" s="25" t="str">
        <f>+[1]Resumen!A30</f>
        <v>Verificación Colector San Pablo</v>
      </c>
      <c r="B30" s="27">
        <f>+[1]Resumen!E30</f>
        <v>678.38</v>
      </c>
      <c r="C30" s="27">
        <f>+[1]Resumen!I30</f>
        <v>0</v>
      </c>
      <c r="D30" s="27">
        <f>+[1]Resumen!J30</f>
        <v>0</v>
      </c>
      <c r="E30" s="27">
        <f>+[1]Resumen!K30</f>
        <v>0</v>
      </c>
      <c r="F30" s="27">
        <f>+[1]Resumen!L30</f>
        <v>0</v>
      </c>
      <c r="G30" s="27">
        <f>+[1]Resumen!M30</f>
        <v>0</v>
      </c>
      <c r="H30" s="27">
        <f>+[1]Resumen!N30</f>
        <v>0</v>
      </c>
      <c r="I30" s="27">
        <f>+[1]Resumen!O30</f>
        <v>0</v>
      </c>
      <c r="J30" s="27">
        <f>+[1]Resumen!P30</f>
        <v>0</v>
      </c>
      <c r="K30" s="27">
        <f>+[1]Resumen!Q30</f>
        <v>0</v>
      </c>
      <c r="L30" s="27">
        <f>+[1]Resumen!R30</f>
        <v>0</v>
      </c>
      <c r="M30" s="27">
        <f>+[1]Resumen!S30</f>
        <v>0</v>
      </c>
      <c r="N30" s="27">
        <f>+[1]Resumen!T30</f>
        <v>0</v>
      </c>
      <c r="O30" s="27">
        <f>+[1]Resumen!U30</f>
        <v>0</v>
      </c>
      <c r="P30" s="27">
        <f>+[1]Resumen!V30</f>
        <v>0</v>
      </c>
      <c r="Q30" s="27">
        <f>+[1]Resumen!W30</f>
        <v>0</v>
      </c>
      <c r="R30" s="27">
        <f>+[1]Resumen!X30</f>
        <v>0</v>
      </c>
    </row>
    <row r="31" spans="1:20" x14ac:dyDescent="0.3">
      <c r="A31" s="38" t="str">
        <f>+[1]Resumen!A31</f>
        <v>Verificación Colector Ruben Darío</v>
      </c>
      <c r="B31" s="37">
        <f>+[1]Resumen!E31</f>
        <v>1892.0159999999998</v>
      </c>
      <c r="C31" s="27">
        <f>+[1]Resumen!I31</f>
        <v>0</v>
      </c>
      <c r="D31" s="27">
        <f>+[1]Resumen!J31</f>
        <v>0</v>
      </c>
      <c r="E31" s="27">
        <f>+[1]Resumen!K31</f>
        <v>0</v>
      </c>
      <c r="F31" s="27">
        <f>+[1]Resumen!L31</f>
        <v>0</v>
      </c>
      <c r="G31" s="27">
        <f>+[1]Resumen!M31</f>
        <v>0</v>
      </c>
      <c r="H31" s="27">
        <f>+[1]Resumen!N31</f>
        <v>0</v>
      </c>
      <c r="I31" s="27">
        <f>+[1]Resumen!O31</f>
        <v>0</v>
      </c>
      <c r="J31" s="27">
        <f>+[1]Resumen!P31</f>
        <v>0</v>
      </c>
      <c r="K31" s="27">
        <f>+[1]Resumen!Q31</f>
        <v>0</v>
      </c>
      <c r="L31" s="27">
        <f>+[1]Resumen!R31</f>
        <v>0</v>
      </c>
      <c r="M31" s="27">
        <f>+[1]Resumen!S31</f>
        <v>0</v>
      </c>
      <c r="N31" s="27">
        <f>+[1]Resumen!T31</f>
        <v>0</v>
      </c>
      <c r="O31" s="27">
        <f>+[1]Resumen!U31</f>
        <v>0</v>
      </c>
      <c r="P31" s="27">
        <f>+[1]Resumen!V31</f>
        <v>0</v>
      </c>
      <c r="Q31" s="27">
        <f>+[1]Resumen!W31</f>
        <v>0</v>
      </c>
      <c r="R31" s="27">
        <f>+[1]Resumen!X31</f>
        <v>0</v>
      </c>
      <c r="S31" s="29" t="s">
        <v>70</v>
      </c>
    </row>
    <row r="32" spans="1:20" x14ac:dyDescent="0.3">
      <c r="A32" s="38" t="str">
        <f>+[1]Resumen!A32</f>
        <v>Verificación Colector San Luis I</v>
      </c>
      <c r="B32" s="37">
        <f>+[1]Resumen!E32</f>
        <v>178.69</v>
      </c>
      <c r="C32" s="27">
        <f>+[1]Resumen!I32</f>
        <v>0</v>
      </c>
      <c r="D32" s="27">
        <f>+[1]Resumen!J32</f>
        <v>0</v>
      </c>
      <c r="E32" s="27">
        <f>+[1]Resumen!K32</f>
        <v>0</v>
      </c>
      <c r="F32" s="27">
        <f>+[1]Resumen!L32</f>
        <v>0</v>
      </c>
      <c r="G32" s="27">
        <f>+[1]Resumen!M32</f>
        <v>0</v>
      </c>
      <c r="H32" s="27">
        <f>+[1]Resumen!N32</f>
        <v>0</v>
      </c>
      <c r="I32" s="27">
        <f>+[1]Resumen!O32</f>
        <v>0</v>
      </c>
      <c r="J32" s="27">
        <f>+[1]Resumen!P32</f>
        <v>0</v>
      </c>
      <c r="K32" s="27">
        <f>+[1]Resumen!Q32</f>
        <v>0</v>
      </c>
      <c r="L32" s="27">
        <f>+[1]Resumen!R32</f>
        <v>0</v>
      </c>
      <c r="M32" s="27">
        <f>+[1]Resumen!S32</f>
        <v>0</v>
      </c>
      <c r="N32" s="27">
        <f>+[1]Resumen!T32</f>
        <v>0</v>
      </c>
      <c r="O32" s="27">
        <f>+[1]Resumen!U32</f>
        <v>0</v>
      </c>
      <c r="P32" s="27">
        <f>+[1]Resumen!V32</f>
        <v>0</v>
      </c>
      <c r="Q32" s="27">
        <f>+[1]Resumen!W32</f>
        <v>0</v>
      </c>
      <c r="R32" s="27">
        <f>+[1]Resumen!X32</f>
        <v>0</v>
      </c>
      <c r="S32" s="29" t="s">
        <v>70</v>
      </c>
    </row>
    <row r="33" spans="1:34" x14ac:dyDescent="0.3">
      <c r="A33" s="38" t="str">
        <f>+[1]Resumen!A33</f>
        <v>Verificación Colector San Luis II y Krahmer - San Pedro</v>
      </c>
      <c r="B33" s="37">
        <f>+[1]Resumen!E33</f>
        <v>1119.27</v>
      </c>
      <c r="C33" s="27">
        <f>+[1]Resumen!I33</f>
        <v>0</v>
      </c>
      <c r="D33" s="27">
        <f>+[1]Resumen!J33</f>
        <v>0</v>
      </c>
      <c r="E33" s="27">
        <f>+[1]Resumen!K33</f>
        <v>0</v>
      </c>
      <c r="F33" s="27">
        <f>+[1]Resumen!L33</f>
        <v>0</v>
      </c>
      <c r="G33" s="27">
        <f>+[1]Resumen!M33</f>
        <v>0</v>
      </c>
      <c r="H33" s="27">
        <f>+[1]Resumen!N33</f>
        <v>0</v>
      </c>
      <c r="I33" s="27">
        <f>+[1]Resumen!O33</f>
        <v>0</v>
      </c>
      <c r="J33" s="27">
        <f>+[1]Resumen!P33</f>
        <v>0</v>
      </c>
      <c r="K33" s="27">
        <f>+[1]Resumen!Q33</f>
        <v>0</v>
      </c>
      <c r="L33" s="27">
        <f>+[1]Resumen!R33</f>
        <v>0</v>
      </c>
      <c r="M33" s="27">
        <f>+[1]Resumen!S33</f>
        <v>0</v>
      </c>
      <c r="N33" s="27">
        <f>+[1]Resumen!T33</f>
        <v>0</v>
      </c>
      <c r="O33" s="27">
        <f>+[1]Resumen!U33</f>
        <v>0</v>
      </c>
      <c r="P33" s="27">
        <f>+[1]Resumen!V33</f>
        <v>0</v>
      </c>
      <c r="Q33" s="27">
        <f>+[1]Resumen!W33</f>
        <v>0</v>
      </c>
      <c r="R33" s="27">
        <f>+[1]Resumen!X33</f>
        <v>0</v>
      </c>
      <c r="S33" s="29" t="s">
        <v>70</v>
      </c>
    </row>
    <row r="34" spans="1:34" x14ac:dyDescent="0.3">
      <c r="A34" s="25" t="str">
        <f>+[1]Resumen!A34</f>
        <v>Verificación Colector San Luis III (o Krahmer - San Jorge)</v>
      </c>
      <c r="B34" s="27">
        <f>+[1]Resumen!E34</f>
        <v>145.91999999999999</v>
      </c>
      <c r="C34" s="27">
        <f>+[1]Resumen!I34</f>
        <v>0</v>
      </c>
      <c r="D34" s="27">
        <f>+[1]Resumen!J34</f>
        <v>0</v>
      </c>
      <c r="E34" s="27">
        <f>+[1]Resumen!K34</f>
        <v>0</v>
      </c>
      <c r="F34" s="27">
        <f>+[1]Resumen!L34</f>
        <v>0</v>
      </c>
      <c r="G34" s="27">
        <f>+[1]Resumen!M34</f>
        <v>0</v>
      </c>
      <c r="H34" s="27">
        <f>+[1]Resumen!N34</f>
        <v>0</v>
      </c>
      <c r="I34" s="27">
        <f>+[1]Resumen!O34</f>
        <v>0</v>
      </c>
      <c r="J34" s="27">
        <f>+[1]Resumen!P34</f>
        <v>0</v>
      </c>
      <c r="K34" s="27">
        <f>+[1]Resumen!Q34</f>
        <v>0</v>
      </c>
      <c r="L34" s="27">
        <f>+[1]Resumen!R34</f>
        <v>0</v>
      </c>
      <c r="M34" s="27">
        <f>+[1]Resumen!S34</f>
        <v>0</v>
      </c>
      <c r="N34" s="27">
        <f>+[1]Resumen!T34</f>
        <v>0</v>
      </c>
      <c r="O34" s="27">
        <f>+[1]Resumen!U34</f>
        <v>0</v>
      </c>
      <c r="P34" s="27">
        <f>+[1]Resumen!V34</f>
        <v>0</v>
      </c>
      <c r="Q34" s="27">
        <f>+[1]Resumen!W34</f>
        <v>0</v>
      </c>
      <c r="R34" s="27">
        <f>+[1]Resumen!X34</f>
        <v>0</v>
      </c>
    </row>
    <row r="35" spans="1:34" x14ac:dyDescent="0.3">
      <c r="A35" s="25" t="str">
        <f>+[1]Resumen!A35</f>
        <v>Verificación Colector Krahmer I</v>
      </c>
      <c r="B35" s="27">
        <f>+[1]Resumen!E35</f>
        <v>532.26</v>
      </c>
      <c r="C35" s="27">
        <f>+[1]Resumen!I35</f>
        <v>0</v>
      </c>
      <c r="D35" s="27">
        <f>+[1]Resumen!J35</f>
        <v>0</v>
      </c>
      <c r="E35" s="27">
        <f>+[1]Resumen!K35</f>
        <v>0</v>
      </c>
      <c r="F35" s="27">
        <f>+[1]Resumen!L35</f>
        <v>0</v>
      </c>
      <c r="G35" s="27">
        <f>+[1]Resumen!M35</f>
        <v>0</v>
      </c>
      <c r="H35" s="27">
        <f>+[1]Resumen!N35</f>
        <v>0</v>
      </c>
      <c r="I35" s="27">
        <f>+[1]Resumen!O35</f>
        <v>0</v>
      </c>
      <c r="J35" s="27">
        <f>+[1]Resumen!P35</f>
        <v>0</v>
      </c>
      <c r="K35" s="27">
        <f>+[1]Resumen!Q35</f>
        <v>0</v>
      </c>
      <c r="L35" s="27">
        <f>+[1]Resumen!R35</f>
        <v>0</v>
      </c>
      <c r="M35" s="27">
        <f>+[1]Resumen!S35</f>
        <v>207.49</v>
      </c>
      <c r="N35" s="27">
        <f>+[1]Resumen!T35</f>
        <v>207.49</v>
      </c>
      <c r="O35" s="27">
        <f>+[1]Resumen!U35</f>
        <v>207.49</v>
      </c>
      <c r="P35" s="28">
        <f>+[1]Resumen!V35</f>
        <v>207.49</v>
      </c>
      <c r="Q35" s="28">
        <f>+[1]Resumen!W35</f>
        <v>207.49</v>
      </c>
      <c r="R35" s="28">
        <f>+[1]Resumen!X35</f>
        <v>207.49</v>
      </c>
    </row>
    <row r="36" spans="1:34" x14ac:dyDescent="0.3">
      <c r="A36" s="25" t="str">
        <f>+[1]Resumen!A36</f>
        <v>Verificación Colector Krahmer II</v>
      </c>
      <c r="B36" s="27">
        <f>+[1]Resumen!E36</f>
        <v>2261.41</v>
      </c>
      <c r="C36" s="27">
        <f>+[1]Resumen!I36</f>
        <v>0</v>
      </c>
      <c r="D36" s="27">
        <f>+[1]Resumen!J36</f>
        <v>0</v>
      </c>
      <c r="E36" s="27">
        <f>+[1]Resumen!K36</f>
        <v>0</v>
      </c>
      <c r="F36" s="27">
        <f>+[1]Resumen!L36</f>
        <v>0</v>
      </c>
      <c r="G36" s="27">
        <f>+[1]Resumen!M36</f>
        <v>0</v>
      </c>
      <c r="H36" s="27">
        <f>+[1]Resumen!N36</f>
        <v>0</v>
      </c>
      <c r="I36" s="27">
        <f>+[1]Resumen!O36</f>
        <v>0</v>
      </c>
      <c r="J36" s="27">
        <f>+[1]Resumen!P36</f>
        <v>0</v>
      </c>
      <c r="K36" s="27">
        <f>+[1]Resumen!Q36</f>
        <v>0</v>
      </c>
      <c r="L36" s="27">
        <f>+[1]Resumen!R36</f>
        <v>0</v>
      </c>
      <c r="M36" s="27">
        <f>+[1]Resumen!S36</f>
        <v>162.9</v>
      </c>
      <c r="N36" s="27">
        <f>+[1]Resumen!T36</f>
        <v>460.72</v>
      </c>
      <c r="O36" s="27">
        <f>+[1]Resumen!U36</f>
        <v>460.72</v>
      </c>
      <c r="P36" s="28">
        <f>+[1]Resumen!V36</f>
        <v>460.72</v>
      </c>
      <c r="Q36" s="28">
        <f>+[1]Resumen!W36</f>
        <v>460.72</v>
      </c>
      <c r="R36" s="28">
        <f>+[1]Resumen!X36</f>
        <v>751.38</v>
      </c>
    </row>
    <row r="37" spans="1:34" x14ac:dyDescent="0.3">
      <c r="A37" s="25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34" x14ac:dyDescent="0.3">
      <c r="A38" s="31" t="s">
        <v>28</v>
      </c>
      <c r="B38" s="32">
        <f t="shared" ref="B38:R38" si="1">SUM(B5:B37)</f>
        <v>29994.139999999989</v>
      </c>
      <c r="C38" s="32">
        <f t="shared" si="1"/>
        <v>0</v>
      </c>
      <c r="D38" s="32">
        <f t="shared" si="1"/>
        <v>0</v>
      </c>
      <c r="E38" s="32">
        <f t="shared" si="1"/>
        <v>0</v>
      </c>
      <c r="F38" s="32">
        <f t="shared" si="1"/>
        <v>0</v>
      </c>
      <c r="G38" s="32">
        <f t="shared" si="1"/>
        <v>0</v>
      </c>
      <c r="H38" s="32">
        <f t="shared" si="1"/>
        <v>125.48</v>
      </c>
      <c r="I38" s="32">
        <f t="shared" si="1"/>
        <v>801.01</v>
      </c>
      <c r="J38" s="32">
        <f t="shared" si="1"/>
        <v>1009.68</v>
      </c>
      <c r="K38" s="32">
        <f t="shared" si="1"/>
        <v>1249.1300000000001</v>
      </c>
      <c r="L38" s="32">
        <f t="shared" si="1"/>
        <v>1842.76</v>
      </c>
      <c r="M38" s="32">
        <f t="shared" si="1"/>
        <v>2527.6200000000003</v>
      </c>
      <c r="N38" s="32">
        <f t="shared" si="1"/>
        <v>2825.4400000000005</v>
      </c>
      <c r="O38" s="32">
        <f t="shared" si="1"/>
        <v>2825.4400000000005</v>
      </c>
      <c r="P38" s="32">
        <f t="shared" si="1"/>
        <v>2825.4400000000005</v>
      </c>
      <c r="Q38" s="32">
        <f t="shared" si="1"/>
        <v>2825.4400000000005</v>
      </c>
      <c r="R38" s="32">
        <f t="shared" si="1"/>
        <v>3116.1000000000004</v>
      </c>
    </row>
    <row r="39" spans="1:34" x14ac:dyDescent="0.3">
      <c r="B39" s="30"/>
      <c r="C39" s="30"/>
      <c r="D39" s="30">
        <f>+D38-C38</f>
        <v>0</v>
      </c>
      <c r="E39" s="30">
        <f t="shared" ref="E39:R39" si="2">+E38-D38</f>
        <v>0</v>
      </c>
      <c r="F39" s="30">
        <f t="shared" si="2"/>
        <v>0</v>
      </c>
      <c r="G39" s="30">
        <f t="shared" si="2"/>
        <v>0</v>
      </c>
      <c r="H39" s="30">
        <f t="shared" si="2"/>
        <v>125.48</v>
      </c>
      <c r="I39" s="30">
        <f t="shared" si="2"/>
        <v>675.53</v>
      </c>
      <c r="J39" s="30">
        <f t="shared" si="2"/>
        <v>208.66999999999996</v>
      </c>
      <c r="K39" s="30">
        <f t="shared" si="2"/>
        <v>239.45000000000016</v>
      </c>
      <c r="L39" s="30">
        <f t="shared" si="2"/>
        <v>593.62999999999988</v>
      </c>
      <c r="M39" s="30">
        <f t="shared" si="2"/>
        <v>684.86000000000035</v>
      </c>
      <c r="N39" s="30">
        <f t="shared" si="2"/>
        <v>297.82000000000016</v>
      </c>
      <c r="O39" s="30">
        <f t="shared" si="2"/>
        <v>0</v>
      </c>
      <c r="P39" s="30">
        <f t="shared" si="2"/>
        <v>0</v>
      </c>
      <c r="Q39" s="30">
        <f t="shared" si="2"/>
        <v>0</v>
      </c>
      <c r="R39" s="30">
        <f t="shared" si="2"/>
        <v>290.65999999999985</v>
      </c>
    </row>
    <row r="40" spans="1:34" x14ac:dyDescent="0.3">
      <c r="D40" s="13">
        <f>+D39/$B$38</f>
        <v>0</v>
      </c>
      <c r="E40" s="13">
        <f t="shared" ref="E40:R40" si="3">+E39/$B$38</f>
        <v>0</v>
      </c>
      <c r="F40" s="13">
        <f t="shared" si="3"/>
        <v>0</v>
      </c>
      <c r="G40" s="13">
        <f t="shared" si="3"/>
        <v>0</v>
      </c>
      <c r="H40" s="13">
        <f t="shared" si="3"/>
        <v>4.1834838405101814E-3</v>
      </c>
      <c r="I40" s="13">
        <f t="shared" si="3"/>
        <v>2.2522065976887492E-2</v>
      </c>
      <c r="J40" s="13">
        <f t="shared" si="3"/>
        <v>6.9570256056683084E-3</v>
      </c>
      <c r="K40" s="13">
        <f t="shared" si="3"/>
        <v>7.9832260568231082E-3</v>
      </c>
      <c r="L40" s="13">
        <f t="shared" si="3"/>
        <v>1.9791532612703683E-2</v>
      </c>
      <c r="M40" s="13">
        <f t="shared" si="3"/>
        <v>2.2833126737422729E-2</v>
      </c>
      <c r="N40" s="13">
        <f t="shared" si="3"/>
        <v>9.9292728512969629E-3</v>
      </c>
      <c r="O40" s="13">
        <f t="shared" si="3"/>
        <v>0</v>
      </c>
      <c r="P40" s="13">
        <f t="shared" si="3"/>
        <v>0</v>
      </c>
      <c r="Q40" s="13">
        <f t="shared" si="3"/>
        <v>0</v>
      </c>
      <c r="R40" s="13">
        <f t="shared" si="3"/>
        <v>9.690559555966597E-3</v>
      </c>
    </row>
    <row r="41" spans="1:34" x14ac:dyDescent="0.3"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x14ac:dyDescent="0.3"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x14ac:dyDescent="0.3"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3"/>
    </row>
    <row r="44" spans="1:34" x14ac:dyDescent="0.3"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3"/>
    </row>
    <row r="45" spans="1:34" x14ac:dyDescent="0.3"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3"/>
    </row>
    <row r="46" spans="1:34" x14ac:dyDescent="0.3"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3"/>
    </row>
    <row r="47" spans="1:34" x14ac:dyDescent="0.3"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3"/>
    </row>
    <row r="48" spans="1:34" x14ac:dyDescent="0.3"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3"/>
    </row>
  </sheetData>
  <printOptions horizontalCentered="1"/>
  <pageMargins left="0" right="0" top="0.39370078740157483" bottom="0.39370078740157483" header="0" footer="0"/>
  <pageSetup scale="5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2:M23"/>
  <sheetViews>
    <sheetView showGridLines="0" zoomScale="85" zoomScaleNormal="90" workbookViewId="0">
      <selection activeCell="G6" sqref="G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64</v>
      </c>
      <c r="E2" s="6" t="s">
        <v>7</v>
      </c>
      <c r="F2" s="7">
        <f>+'[1]Colector Circunvalacion Sur'!$N$37</f>
        <v>1383.7599999999998</v>
      </c>
      <c r="G2" s="8" t="s">
        <v>8</v>
      </c>
      <c r="I2" s="16" t="s">
        <v>65</v>
      </c>
      <c r="J2" s="17">
        <v>1835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  <c r="I4" s="12" t="s">
        <v>89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Francia II'!B6</f>
        <v>2022</v>
      </c>
      <c r="C6" s="3">
        <f>+SUMPRODUCT('[1]Colector Circunvalacion Sur'!$AL$17:$AL$37,'[1]Colector Circunvalacion Sur'!$M$17:$M$37)/F2</f>
        <v>151.08889362891873</v>
      </c>
      <c r="D6" s="3">
        <f t="shared" ref="D6:D21" si="0">+C6</f>
        <v>151.08889362891873</v>
      </c>
      <c r="E6" s="3">
        <f>D6/(0.25*PI()*(F6/1000)^2)/1000</f>
        <v>1.3815779853942258</v>
      </c>
      <c r="F6" s="3">
        <f>+SUMPRODUCT('[1]Colector Circunvalacion Sur'!$F$17:$F$37,'[1]Colector Circunvalacion Sur'!$M$17:$M$37)/F2</f>
        <v>373.15015609643291</v>
      </c>
      <c r="G6" s="3">
        <f>+'[2]Colector Circunvalacion Sur'!$AB$37</f>
        <v>61.377606125110233</v>
      </c>
      <c r="H6" s="3">
        <f t="shared" ref="H6:H21" si="1">+D6-G6</f>
        <v>89.711287503808492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151.08889362891873</v>
      </c>
      <c r="D7" s="3">
        <f t="shared" si="0"/>
        <v>151.08889362891873</v>
      </c>
      <c r="E7" s="3">
        <f t="shared" ref="E7:F21" si="4">+E6</f>
        <v>1.3815779853942258</v>
      </c>
      <c r="F7" s="3">
        <f t="shared" si="4"/>
        <v>373.15015609643291</v>
      </c>
      <c r="G7" s="3">
        <f>+'[3]Colector Circunvalacion Sur'!$AB$37</f>
        <v>63.247678182109198</v>
      </c>
      <c r="H7" s="3">
        <f t="shared" si="1"/>
        <v>87.841215446809528</v>
      </c>
      <c r="L7" s="9"/>
    </row>
    <row r="8" spans="1:12" x14ac:dyDescent="0.3">
      <c r="B8" s="2">
        <f t="shared" si="2"/>
        <v>2024</v>
      </c>
      <c r="C8" s="3">
        <f t="shared" si="3"/>
        <v>151.08889362891873</v>
      </c>
      <c r="D8" s="3">
        <f t="shared" si="0"/>
        <v>151.08889362891873</v>
      </c>
      <c r="E8" s="3">
        <f t="shared" si="4"/>
        <v>1.3815779853942258</v>
      </c>
      <c r="F8" s="3">
        <f t="shared" si="4"/>
        <v>373.15015609643291</v>
      </c>
      <c r="G8" s="3">
        <f>+'[4]Colector Circunvalacion Sur'!$AB$37</f>
        <v>64.642503835226918</v>
      </c>
      <c r="H8" s="3">
        <f t="shared" si="1"/>
        <v>86.446389793691807</v>
      </c>
      <c r="L8" s="9"/>
    </row>
    <row r="9" spans="1:12" x14ac:dyDescent="0.3">
      <c r="B9" s="2">
        <f t="shared" si="2"/>
        <v>2025</v>
      </c>
      <c r="C9" s="3">
        <f t="shared" si="3"/>
        <v>151.08889362891873</v>
      </c>
      <c r="D9" s="3">
        <f t="shared" si="0"/>
        <v>151.08889362891873</v>
      </c>
      <c r="E9" s="3">
        <f t="shared" si="4"/>
        <v>1.3815779853942258</v>
      </c>
      <c r="F9" s="3">
        <f t="shared" si="4"/>
        <v>373.15015609643291</v>
      </c>
      <c r="G9" s="3">
        <f>+'[5]Colector Circunvalacion Sur'!$AB$37</f>
        <v>66.041070075986539</v>
      </c>
      <c r="H9" s="3">
        <f t="shared" si="1"/>
        <v>85.047823552932186</v>
      </c>
      <c r="L9" s="9"/>
    </row>
    <row r="10" spans="1:12" x14ac:dyDescent="0.3">
      <c r="B10" s="2">
        <f t="shared" si="2"/>
        <v>2026</v>
      </c>
      <c r="C10" s="3">
        <f t="shared" si="3"/>
        <v>151.08889362891873</v>
      </c>
      <c r="D10" s="3">
        <f t="shared" si="0"/>
        <v>151.08889362891873</v>
      </c>
      <c r="E10" s="3">
        <f t="shared" si="4"/>
        <v>1.3815779853942258</v>
      </c>
      <c r="F10" s="3">
        <f t="shared" si="4"/>
        <v>373.15015609643291</v>
      </c>
      <c r="G10" s="3">
        <f>+'[6]Colector Circunvalacion Sur'!$AB$37</f>
        <v>67.453848302910714</v>
      </c>
      <c r="H10" s="3">
        <f t="shared" si="1"/>
        <v>83.635045326008012</v>
      </c>
      <c r="L10" s="9"/>
    </row>
    <row r="11" spans="1:12" x14ac:dyDescent="0.3">
      <c r="B11" s="2">
        <f t="shared" si="2"/>
        <v>2027</v>
      </c>
      <c r="C11" s="3">
        <f t="shared" si="3"/>
        <v>151.08889362891873</v>
      </c>
      <c r="D11" s="3">
        <f t="shared" si="0"/>
        <v>151.08889362891873</v>
      </c>
      <c r="E11" s="3">
        <f t="shared" si="4"/>
        <v>1.3815779853942258</v>
      </c>
      <c r="F11" s="3">
        <f t="shared" si="4"/>
        <v>373.15015609643291</v>
      </c>
      <c r="G11" s="3">
        <f>+'[7]Colector Circunvalacion Sur'!$AB$37</f>
        <v>68.878198186521743</v>
      </c>
      <c r="H11" s="3">
        <f t="shared" si="1"/>
        <v>82.210695442396982</v>
      </c>
      <c r="L11" s="9"/>
    </row>
    <row r="12" spans="1:12" x14ac:dyDescent="0.3">
      <c r="B12" s="2">
        <f t="shared" si="2"/>
        <v>2028</v>
      </c>
      <c r="C12" s="3">
        <f t="shared" si="3"/>
        <v>151.08889362891873</v>
      </c>
      <c r="D12" s="3">
        <f t="shared" si="0"/>
        <v>151.08889362891873</v>
      </c>
      <c r="E12" s="3">
        <f t="shared" si="4"/>
        <v>1.3815779853942258</v>
      </c>
      <c r="F12" s="3">
        <f t="shared" si="4"/>
        <v>373.15015609643291</v>
      </c>
      <c r="G12" s="3">
        <f>+'[8]Colector Circunvalacion Sur'!$AB$37</f>
        <v>70.319564972843878</v>
      </c>
      <c r="H12" s="3">
        <f t="shared" si="1"/>
        <v>80.769328656074848</v>
      </c>
      <c r="L12" s="9"/>
    </row>
    <row r="13" spans="1:12" x14ac:dyDescent="0.3">
      <c r="B13" s="2">
        <f t="shared" si="2"/>
        <v>2029</v>
      </c>
      <c r="C13" s="3">
        <f t="shared" si="3"/>
        <v>151.08889362891873</v>
      </c>
      <c r="D13" s="3">
        <f t="shared" si="0"/>
        <v>151.08889362891873</v>
      </c>
      <c r="E13" s="3">
        <f t="shared" si="4"/>
        <v>1.3815779853942258</v>
      </c>
      <c r="F13" s="3">
        <f t="shared" si="4"/>
        <v>373.15015609643291</v>
      </c>
      <c r="G13" s="3">
        <f>+'[9]Colector Circunvalacion Sur'!$AB$37</f>
        <v>71.764139484493043</v>
      </c>
      <c r="H13" s="3">
        <f t="shared" si="1"/>
        <v>79.324754144425683</v>
      </c>
      <c r="L13" s="9"/>
    </row>
    <row r="14" spans="1:12" x14ac:dyDescent="0.3">
      <c r="B14" s="2">
        <f t="shared" si="2"/>
        <v>2030</v>
      </c>
      <c r="C14" s="3">
        <f t="shared" si="3"/>
        <v>151.08889362891873</v>
      </c>
      <c r="D14" s="3">
        <f t="shared" si="0"/>
        <v>151.08889362891873</v>
      </c>
      <c r="E14" s="3">
        <f t="shared" si="4"/>
        <v>1.3815779853942258</v>
      </c>
      <c r="F14" s="3">
        <f t="shared" si="4"/>
        <v>373.15015609643291</v>
      </c>
      <c r="G14" s="3">
        <f>+'[10]Colector Circunvalacion Sur'!$AB$37</f>
        <v>73.222957677397901</v>
      </c>
      <c r="H14" s="3">
        <f t="shared" si="1"/>
        <v>77.865935951520825</v>
      </c>
      <c r="L14" s="9"/>
    </row>
    <row r="15" spans="1:12" x14ac:dyDescent="0.3">
      <c r="B15" s="2">
        <f t="shared" si="2"/>
        <v>2031</v>
      </c>
      <c r="C15" s="3">
        <f t="shared" si="3"/>
        <v>151.08889362891873</v>
      </c>
      <c r="D15" s="3">
        <f t="shared" si="0"/>
        <v>151.08889362891873</v>
      </c>
      <c r="E15" s="3">
        <f t="shared" si="4"/>
        <v>1.3815779853942258</v>
      </c>
      <c r="F15" s="3">
        <f t="shared" si="4"/>
        <v>373.15015609643291</v>
      </c>
      <c r="G15" s="3">
        <f>+'[11]Colector Circunvalacion Sur'!$AB$37</f>
        <v>74.693147805806674</v>
      </c>
      <c r="H15" s="3">
        <f t="shared" si="1"/>
        <v>76.395745823112051</v>
      </c>
      <c r="L15" s="9"/>
    </row>
    <row r="16" spans="1:12" x14ac:dyDescent="0.3">
      <c r="B16" s="2">
        <f t="shared" si="2"/>
        <v>2032</v>
      </c>
      <c r="C16" s="3">
        <f t="shared" si="3"/>
        <v>151.08889362891873</v>
      </c>
      <c r="D16" s="3">
        <f t="shared" si="0"/>
        <v>151.08889362891873</v>
      </c>
      <c r="E16" s="3">
        <f t="shared" si="4"/>
        <v>1.3815779853942258</v>
      </c>
      <c r="F16" s="3">
        <f t="shared" si="4"/>
        <v>373.15015609643291</v>
      </c>
      <c r="G16" s="3">
        <f>+'[12]Colector Circunvalacion Sur'!$AB$37</f>
        <v>76.180452719863823</v>
      </c>
      <c r="H16" s="3">
        <f t="shared" si="1"/>
        <v>74.908440909054903</v>
      </c>
      <c r="L16" s="9"/>
    </row>
    <row r="17" spans="2:13" x14ac:dyDescent="0.3">
      <c r="B17" s="2">
        <f t="shared" si="2"/>
        <v>2033</v>
      </c>
      <c r="C17" s="3">
        <f t="shared" si="3"/>
        <v>151.08889362891873</v>
      </c>
      <c r="D17" s="3">
        <f t="shared" si="0"/>
        <v>151.08889362891873</v>
      </c>
      <c r="E17" s="3">
        <f t="shared" si="4"/>
        <v>1.3815779853942258</v>
      </c>
      <c r="F17" s="3">
        <f t="shared" si="4"/>
        <v>373.15015609643291</v>
      </c>
      <c r="G17" s="3">
        <f>+'[13]Colector Circunvalacion Sur'!$AB$37</f>
        <v>77.670226532375224</v>
      </c>
      <c r="H17" s="3">
        <f t="shared" si="1"/>
        <v>73.418667096543501</v>
      </c>
      <c r="L17" s="9"/>
    </row>
    <row r="18" spans="2:13" x14ac:dyDescent="0.3">
      <c r="B18" s="2">
        <f t="shared" si="2"/>
        <v>2034</v>
      </c>
      <c r="C18" s="3">
        <f t="shared" si="3"/>
        <v>151.08889362891873</v>
      </c>
      <c r="D18" s="3">
        <f t="shared" si="0"/>
        <v>151.08889362891873</v>
      </c>
      <c r="E18" s="3">
        <f t="shared" si="4"/>
        <v>1.3815779853942258</v>
      </c>
      <c r="F18" s="3">
        <f t="shared" si="4"/>
        <v>373.15015609643291</v>
      </c>
      <c r="G18" s="3">
        <f>+'[14]Colector Circunvalacion Sur'!$AB$37</f>
        <v>79.174412829691178</v>
      </c>
      <c r="H18" s="3">
        <f t="shared" si="1"/>
        <v>71.914480799227547</v>
      </c>
      <c r="L18" s="9"/>
    </row>
    <row r="19" spans="2:13" x14ac:dyDescent="0.3">
      <c r="B19" s="2">
        <f t="shared" si="2"/>
        <v>2035</v>
      </c>
      <c r="C19" s="3">
        <f t="shared" si="3"/>
        <v>151.08889362891873</v>
      </c>
      <c r="D19" s="3">
        <f t="shared" si="0"/>
        <v>151.08889362891873</v>
      </c>
      <c r="E19" s="3">
        <f t="shared" si="4"/>
        <v>1.3815779853942258</v>
      </c>
      <c r="F19" s="3">
        <f t="shared" si="4"/>
        <v>373.15015609643291</v>
      </c>
      <c r="G19" s="3">
        <f>+'[15]Colector Circunvalacion Sur'!$AB$37</f>
        <v>80.6896915935273</v>
      </c>
      <c r="H19" s="3">
        <f t="shared" si="1"/>
        <v>70.399202035391426</v>
      </c>
      <c r="L19" s="9"/>
    </row>
    <row r="20" spans="2:13" x14ac:dyDescent="0.3">
      <c r="B20" s="2">
        <f t="shared" si="2"/>
        <v>2036</v>
      </c>
      <c r="C20" s="3">
        <f t="shared" si="3"/>
        <v>151.08889362891873</v>
      </c>
      <c r="D20" s="3">
        <f t="shared" si="0"/>
        <v>151.08889362891873</v>
      </c>
      <c r="E20" s="3">
        <f t="shared" si="4"/>
        <v>1.3815779853942258</v>
      </c>
      <c r="F20" s="3">
        <f t="shared" si="4"/>
        <v>373.15015609643291</v>
      </c>
      <c r="G20" s="3">
        <f>+'[16]Colector Circunvalacion Sur'!$AB$37</f>
        <v>82.22225210615251</v>
      </c>
      <c r="H20" s="3">
        <f t="shared" si="1"/>
        <v>68.866641522766216</v>
      </c>
      <c r="L20" s="9"/>
    </row>
    <row r="21" spans="2:13" x14ac:dyDescent="0.3">
      <c r="B21" s="2">
        <f t="shared" si="2"/>
        <v>2037</v>
      </c>
      <c r="C21" s="3">
        <f t="shared" si="3"/>
        <v>151.08889362891873</v>
      </c>
      <c r="D21" s="3">
        <f t="shared" si="0"/>
        <v>151.08889362891873</v>
      </c>
      <c r="E21" s="3">
        <f t="shared" si="4"/>
        <v>1.3815779853942258</v>
      </c>
      <c r="F21" s="3">
        <f t="shared" si="4"/>
        <v>373.15015609643291</v>
      </c>
      <c r="G21" s="3">
        <f>+'[1]Colector Circunvalacion Sur'!$AB$37</f>
        <v>83.756745582871631</v>
      </c>
      <c r="H21" s="3">
        <f t="shared" si="1"/>
        <v>67.332148046047095</v>
      </c>
      <c r="I21" s="13">
        <f>+G21/G6-1</f>
        <v>0.3646140811054841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38</v>
      </c>
      <c r="E2" s="6" t="s">
        <v>7</v>
      </c>
      <c r="F2" s="7">
        <f>+'[1]Colector Francia II'!$N$22</f>
        <v>363.96000000000004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Francia I'!B6</f>
        <v>2022</v>
      </c>
      <c r="C6" s="3">
        <f>+SUMPRODUCT('[1]Colector Francia II'!$AL$17:$AL$22,'[1]Colector Francia II'!$M$17:$M$22)/F2</f>
        <v>257.02875484624792</v>
      </c>
      <c r="D6" s="3">
        <f t="shared" ref="D6:D21" si="0">+C6</f>
        <v>257.02875484624792</v>
      </c>
      <c r="E6" s="3">
        <f>D6/(0.25*PI()*(F6/1000)^2)/1000</f>
        <v>0.90905326334522951</v>
      </c>
      <c r="F6" s="3">
        <f>+SUMPRODUCT('[1]Colector Francia II'!$F$17:$F$22,'[1]Colector Francia II'!$M$17:$M$22)/F2</f>
        <v>599.99999999999989</v>
      </c>
      <c r="G6" s="3">
        <f>+'[2]Colector Francia II'!$AB$22</f>
        <v>65.853139766764897</v>
      </c>
      <c r="H6" s="3">
        <f t="shared" ref="H6:H21" si="1">+D6-G6</f>
        <v>191.17561507948301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257.02875484624792</v>
      </c>
      <c r="D7" s="3">
        <f t="shared" si="0"/>
        <v>257.02875484624792</v>
      </c>
      <c r="E7" s="3">
        <f t="shared" ref="E7:F21" si="4">+E6</f>
        <v>0.90905326334522951</v>
      </c>
      <c r="F7" s="3">
        <f t="shared" si="4"/>
        <v>599.99999999999989</v>
      </c>
      <c r="G7" s="3">
        <f>+'[3]Colector Francia II'!$AB$22</f>
        <v>67.660831476416547</v>
      </c>
      <c r="H7" s="3">
        <f t="shared" si="1"/>
        <v>189.36792336983137</v>
      </c>
      <c r="L7" s="9"/>
    </row>
    <row r="8" spans="1:12" x14ac:dyDescent="0.3">
      <c r="B8" s="2">
        <f t="shared" si="2"/>
        <v>2024</v>
      </c>
      <c r="C8" s="3">
        <f t="shared" si="3"/>
        <v>257.02875484624792</v>
      </c>
      <c r="D8" s="3">
        <f t="shared" si="0"/>
        <v>257.02875484624792</v>
      </c>
      <c r="E8" s="3">
        <f t="shared" si="4"/>
        <v>0.90905326334522951</v>
      </c>
      <c r="F8" s="3">
        <f t="shared" si="4"/>
        <v>599.99999999999989</v>
      </c>
      <c r="G8" s="3">
        <f>+'[4]Colector Francia II'!$AB$22</f>
        <v>69.006105868250984</v>
      </c>
      <c r="H8" s="3">
        <f t="shared" si="1"/>
        <v>188.02264897799694</v>
      </c>
      <c r="L8" s="9"/>
    </row>
    <row r="9" spans="1:12" x14ac:dyDescent="0.3">
      <c r="B9" s="2">
        <f t="shared" si="2"/>
        <v>2025</v>
      </c>
      <c r="C9" s="3">
        <f t="shared" si="3"/>
        <v>257.02875484624792</v>
      </c>
      <c r="D9" s="3">
        <f t="shared" si="0"/>
        <v>257.02875484624792</v>
      </c>
      <c r="E9" s="3">
        <f t="shared" si="4"/>
        <v>0.90905326334522951</v>
      </c>
      <c r="F9" s="3">
        <f t="shared" si="4"/>
        <v>599.99999999999989</v>
      </c>
      <c r="G9" s="3">
        <f>+'[5]Colector Francia II'!$AB$22</f>
        <v>70.355026895271777</v>
      </c>
      <c r="H9" s="3">
        <f t="shared" si="1"/>
        <v>186.67372795097614</v>
      </c>
      <c r="L9" s="9"/>
    </row>
    <row r="10" spans="1:12" x14ac:dyDescent="0.3">
      <c r="B10" s="2">
        <f t="shared" si="2"/>
        <v>2026</v>
      </c>
      <c r="C10" s="3">
        <f t="shared" si="3"/>
        <v>257.02875484624792</v>
      </c>
      <c r="D10" s="3">
        <f t="shared" si="0"/>
        <v>257.02875484624792</v>
      </c>
      <c r="E10" s="3">
        <f t="shared" si="4"/>
        <v>0.90905326334522951</v>
      </c>
      <c r="F10" s="3">
        <f t="shared" si="4"/>
        <v>599.99999999999989</v>
      </c>
      <c r="G10" s="3">
        <f>+'[6]Colector Francia II'!$AB$22</f>
        <v>71.717762255986472</v>
      </c>
      <c r="H10" s="3">
        <f t="shared" si="1"/>
        <v>185.31099259026143</v>
      </c>
      <c r="L10" s="9"/>
    </row>
    <row r="11" spans="1:12" x14ac:dyDescent="0.3">
      <c r="B11" s="2">
        <f t="shared" si="2"/>
        <v>2027</v>
      </c>
      <c r="C11" s="3">
        <f t="shared" si="3"/>
        <v>257.02875484624792</v>
      </c>
      <c r="D11" s="3">
        <f t="shared" si="0"/>
        <v>257.02875484624792</v>
      </c>
      <c r="E11" s="3">
        <f t="shared" si="4"/>
        <v>0.90905326334522951</v>
      </c>
      <c r="F11" s="3">
        <f t="shared" si="4"/>
        <v>599.99999999999989</v>
      </c>
      <c r="G11" s="3">
        <f>+'[7]Colector Francia II'!$AB$22</f>
        <v>73.091754068844253</v>
      </c>
      <c r="H11" s="3">
        <f t="shared" si="1"/>
        <v>183.93700077740368</v>
      </c>
      <c r="L11" s="9"/>
    </row>
    <row r="12" spans="1:12" x14ac:dyDescent="0.3">
      <c r="B12" s="2">
        <f t="shared" si="2"/>
        <v>2028</v>
      </c>
      <c r="C12" s="3">
        <f t="shared" si="3"/>
        <v>257.02875484624792</v>
      </c>
      <c r="D12" s="3">
        <f t="shared" si="0"/>
        <v>257.02875484624792</v>
      </c>
      <c r="E12" s="3">
        <f t="shared" si="4"/>
        <v>0.90905326334522951</v>
      </c>
      <c r="F12" s="3">
        <f t="shared" si="4"/>
        <v>599.99999999999989</v>
      </c>
      <c r="G12" s="3">
        <f>+'[8]Colector Francia II'!$AB$22</f>
        <v>74.482290934935492</v>
      </c>
      <c r="H12" s="3">
        <f t="shared" si="1"/>
        <v>182.54646391131243</v>
      </c>
      <c r="L12" s="9"/>
    </row>
    <row r="13" spans="1:12" x14ac:dyDescent="0.3">
      <c r="B13" s="2">
        <f t="shared" si="2"/>
        <v>2029</v>
      </c>
      <c r="C13" s="3">
        <f t="shared" si="3"/>
        <v>257.02875484624792</v>
      </c>
      <c r="D13" s="3">
        <f t="shared" si="0"/>
        <v>257.02875484624792</v>
      </c>
      <c r="E13" s="3">
        <f t="shared" si="4"/>
        <v>0.90905326334522951</v>
      </c>
      <c r="F13" s="3">
        <f t="shared" si="4"/>
        <v>599.99999999999989</v>
      </c>
      <c r="G13" s="3">
        <f>+'[9]Colector Francia II'!$AB$22</f>
        <v>75.875956593710839</v>
      </c>
      <c r="H13" s="3">
        <f t="shared" si="1"/>
        <v>181.15279825253708</v>
      </c>
      <c r="L13" s="9"/>
    </row>
    <row r="14" spans="1:12" x14ac:dyDescent="0.3">
      <c r="B14" s="2">
        <f t="shared" si="2"/>
        <v>2030</v>
      </c>
      <c r="C14" s="3">
        <f t="shared" si="3"/>
        <v>257.02875484624792</v>
      </c>
      <c r="D14" s="3">
        <f t="shared" si="0"/>
        <v>257.02875484624792</v>
      </c>
      <c r="E14" s="3">
        <f t="shared" si="4"/>
        <v>0.90905326334522951</v>
      </c>
      <c r="F14" s="3">
        <f t="shared" si="4"/>
        <v>599.99999999999989</v>
      </c>
      <c r="G14" s="3">
        <f>+'[10]Colector Francia II'!$AB$22</f>
        <v>77.283469371221344</v>
      </c>
      <c r="H14" s="3">
        <f t="shared" si="1"/>
        <v>179.74528547502658</v>
      </c>
      <c r="L14" s="9"/>
    </row>
    <row r="15" spans="1:12" x14ac:dyDescent="0.3">
      <c r="B15" s="2">
        <f t="shared" si="2"/>
        <v>2031</v>
      </c>
      <c r="C15" s="3">
        <f t="shared" si="3"/>
        <v>257.02875484624792</v>
      </c>
      <c r="D15" s="3">
        <f t="shared" si="0"/>
        <v>257.02875484624792</v>
      </c>
      <c r="E15" s="3">
        <f t="shared" si="4"/>
        <v>0.90905326334522951</v>
      </c>
      <c r="F15" s="3">
        <f t="shared" si="4"/>
        <v>599.99999999999989</v>
      </c>
      <c r="G15" s="3">
        <f>+'[11]Colector Francia II'!$AB$22</f>
        <v>78.702035068690705</v>
      </c>
      <c r="H15" s="3">
        <f t="shared" si="1"/>
        <v>178.32671977755723</v>
      </c>
      <c r="L15" s="9"/>
    </row>
    <row r="16" spans="1:12" x14ac:dyDescent="0.3">
      <c r="B16" s="2">
        <f t="shared" si="2"/>
        <v>2032</v>
      </c>
      <c r="C16" s="3">
        <f t="shared" si="3"/>
        <v>257.02875484624792</v>
      </c>
      <c r="D16" s="3">
        <f t="shared" si="0"/>
        <v>257.02875484624792</v>
      </c>
      <c r="E16" s="3">
        <f t="shared" si="4"/>
        <v>0.90905326334522951</v>
      </c>
      <c r="F16" s="3">
        <f t="shared" si="4"/>
        <v>599.99999999999989</v>
      </c>
      <c r="G16" s="3">
        <f>+'[12]Colector Francia II'!$AB$22</f>
        <v>80.137243413197709</v>
      </c>
      <c r="H16" s="3">
        <f t="shared" si="1"/>
        <v>176.8915114330502</v>
      </c>
      <c r="L16" s="9"/>
    </row>
    <row r="17" spans="2:13" x14ac:dyDescent="0.3">
      <c r="B17" s="2">
        <f t="shared" si="2"/>
        <v>2033</v>
      </c>
      <c r="C17" s="3">
        <f t="shared" si="3"/>
        <v>257.02875484624792</v>
      </c>
      <c r="D17" s="3">
        <f t="shared" si="0"/>
        <v>257.02875484624792</v>
      </c>
      <c r="E17" s="3">
        <f t="shared" si="4"/>
        <v>0.90905326334522951</v>
      </c>
      <c r="F17" s="3">
        <f t="shared" si="4"/>
        <v>599.99999999999989</v>
      </c>
      <c r="G17" s="3">
        <f>+'[13]Colector Francia II'!$AB$22</f>
        <v>81.574829960161921</v>
      </c>
      <c r="H17" s="3">
        <f t="shared" si="1"/>
        <v>175.45392488608599</v>
      </c>
      <c r="L17" s="9"/>
    </row>
    <row r="18" spans="2:13" x14ac:dyDescent="0.3">
      <c r="B18" s="2">
        <f t="shared" si="2"/>
        <v>2034</v>
      </c>
      <c r="C18" s="3">
        <f t="shared" si="3"/>
        <v>257.02875484624792</v>
      </c>
      <c r="D18" s="3">
        <f t="shared" si="0"/>
        <v>257.02875484624792</v>
      </c>
      <c r="E18" s="3">
        <f t="shared" si="4"/>
        <v>0.90905326334522951</v>
      </c>
      <c r="F18" s="3">
        <f t="shared" si="4"/>
        <v>599.99999999999989</v>
      </c>
      <c r="G18" s="3">
        <f>+'[14]Colector Francia II'!$AB$22</f>
        <v>83.026451691882357</v>
      </c>
      <c r="H18" s="3">
        <f t="shared" si="1"/>
        <v>174.00230315436556</v>
      </c>
      <c r="L18" s="9"/>
    </row>
    <row r="19" spans="2:13" x14ac:dyDescent="0.3">
      <c r="B19" s="2">
        <f t="shared" si="2"/>
        <v>2035</v>
      </c>
      <c r="C19" s="3">
        <f t="shared" si="3"/>
        <v>257.02875484624792</v>
      </c>
      <c r="D19" s="3">
        <f t="shared" si="0"/>
        <v>257.02875484624792</v>
      </c>
      <c r="E19" s="3">
        <f t="shared" si="4"/>
        <v>0.90905326334522951</v>
      </c>
      <c r="F19" s="3">
        <f t="shared" si="4"/>
        <v>599.99999999999989</v>
      </c>
      <c r="G19" s="3">
        <f>+'[15]Colector Francia II'!$AB$22</f>
        <v>84.488834692513194</v>
      </c>
      <c r="H19" s="3">
        <f t="shared" si="1"/>
        <v>172.53992015373473</v>
      </c>
      <c r="L19" s="9"/>
    </row>
    <row r="20" spans="2:13" x14ac:dyDescent="0.3">
      <c r="B20" s="2">
        <f t="shared" si="2"/>
        <v>2036</v>
      </c>
      <c r="C20" s="3">
        <f t="shared" si="3"/>
        <v>257.02875484624792</v>
      </c>
      <c r="D20" s="3">
        <f t="shared" si="0"/>
        <v>257.02875484624792</v>
      </c>
      <c r="E20" s="3">
        <f t="shared" si="4"/>
        <v>0.90905326334522951</v>
      </c>
      <c r="F20" s="3">
        <f t="shared" si="4"/>
        <v>599.99999999999989</v>
      </c>
      <c r="G20" s="3">
        <f>+'[16]Colector Francia II'!$AB$22</f>
        <v>85.968036180399494</v>
      </c>
      <c r="H20" s="3">
        <f t="shared" si="1"/>
        <v>171.06071866584841</v>
      </c>
      <c r="L20" s="9"/>
    </row>
    <row r="21" spans="2:13" x14ac:dyDescent="0.3">
      <c r="B21" s="2">
        <f t="shared" si="2"/>
        <v>2037</v>
      </c>
      <c r="C21" s="3">
        <f t="shared" si="3"/>
        <v>257.02875484624792</v>
      </c>
      <c r="D21" s="3">
        <f t="shared" si="0"/>
        <v>257.02875484624792</v>
      </c>
      <c r="E21" s="3">
        <f t="shared" si="4"/>
        <v>0.90905326334522951</v>
      </c>
      <c r="F21" s="3">
        <f t="shared" si="4"/>
        <v>599.99999999999989</v>
      </c>
      <c r="G21" s="3">
        <f>+'[1]Colector Francia II'!$AB$22</f>
        <v>87.449095417972785</v>
      </c>
      <c r="H21" s="3">
        <f t="shared" si="1"/>
        <v>169.57965942827514</v>
      </c>
      <c r="I21" s="13">
        <f>+G21/G6-1</f>
        <v>0.32794116920917182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37</v>
      </c>
      <c r="E2" s="6" t="s">
        <v>7</v>
      </c>
      <c r="F2" s="7">
        <f>+'[1]Colector Francia I'!$N$30</f>
        <v>1126.9799999999998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San Fco'!B6</f>
        <v>2022</v>
      </c>
      <c r="C6" s="3">
        <f>+SUMPRODUCT('[1]Colector Francia I'!$AL$17:$AL$30,'[1]Colector Francia I'!$M$17:$M$30)/F2</f>
        <v>178.76897431045589</v>
      </c>
      <c r="D6" s="3">
        <f t="shared" ref="D6:D21" si="0">+C6</f>
        <v>178.76897431045589</v>
      </c>
      <c r="E6" s="3">
        <f>D6/(0.25*PI()*(F6/1000)^2)/1000</f>
        <v>0.76633238982918139</v>
      </c>
      <c r="F6" s="3">
        <f>+SUMPRODUCT('[1]Colector Francia I'!$F$17:$F$30,'[1]Colector Francia I'!$M$17:$M$30)/F2</f>
        <v>544.99503096771912</v>
      </c>
      <c r="G6" s="3">
        <f>+'[2]Colector Francia I'!$AB$30</f>
        <v>59.676890938509487</v>
      </c>
      <c r="H6" s="3">
        <f t="shared" ref="H6:H21" si="1">+D6-G6</f>
        <v>119.0920833719464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178.76897431045589</v>
      </c>
      <c r="D7" s="3">
        <f t="shared" si="0"/>
        <v>178.76897431045589</v>
      </c>
      <c r="E7" s="3">
        <f t="shared" ref="E7:F21" si="4">+E6</f>
        <v>0.76633238982918139</v>
      </c>
      <c r="F7" s="3">
        <f t="shared" si="4"/>
        <v>544.99503096771912</v>
      </c>
      <c r="G7" s="3">
        <f>+'[3]Colector Francia I'!$AB$30</f>
        <v>61.298043334821386</v>
      </c>
      <c r="H7" s="3">
        <f t="shared" si="1"/>
        <v>117.4709309756345</v>
      </c>
      <c r="L7" s="9"/>
    </row>
    <row r="8" spans="1:12" x14ac:dyDescent="0.3">
      <c r="B8" s="2">
        <f t="shared" si="2"/>
        <v>2024</v>
      </c>
      <c r="C8" s="3">
        <f t="shared" si="3"/>
        <v>178.76897431045589</v>
      </c>
      <c r="D8" s="3">
        <f t="shared" si="0"/>
        <v>178.76897431045589</v>
      </c>
      <c r="E8" s="3">
        <f t="shared" si="4"/>
        <v>0.76633238982918139</v>
      </c>
      <c r="F8" s="3">
        <f t="shared" si="4"/>
        <v>544.99503096771912</v>
      </c>
      <c r="G8" s="3">
        <f>+'[4]Colector Francia I'!$AB$30</f>
        <v>62.504663145518194</v>
      </c>
      <c r="H8" s="3">
        <f t="shared" si="1"/>
        <v>116.26431116493769</v>
      </c>
      <c r="L8" s="9"/>
    </row>
    <row r="9" spans="1:12" x14ac:dyDescent="0.3">
      <c r="B9" s="2">
        <f t="shared" si="2"/>
        <v>2025</v>
      </c>
      <c r="C9" s="3">
        <f t="shared" si="3"/>
        <v>178.76897431045589</v>
      </c>
      <c r="D9" s="3">
        <f t="shared" si="0"/>
        <v>178.76897431045589</v>
      </c>
      <c r="E9" s="3">
        <f t="shared" si="4"/>
        <v>0.76633238982918139</v>
      </c>
      <c r="F9" s="3">
        <f t="shared" si="4"/>
        <v>544.99503096771912</v>
      </c>
      <c r="G9" s="3">
        <f>+'[5]Colector Francia I'!$AB$30</f>
        <v>63.714613401874175</v>
      </c>
      <c r="H9" s="3">
        <f t="shared" si="1"/>
        <v>115.05436090858171</v>
      </c>
      <c r="L9" s="9"/>
    </row>
    <row r="10" spans="1:12" x14ac:dyDescent="0.3">
      <c r="B10" s="2">
        <f t="shared" si="2"/>
        <v>2026</v>
      </c>
      <c r="C10" s="3">
        <f t="shared" si="3"/>
        <v>178.76897431045589</v>
      </c>
      <c r="D10" s="3">
        <f t="shared" si="0"/>
        <v>178.76897431045589</v>
      </c>
      <c r="E10" s="3">
        <f t="shared" si="4"/>
        <v>0.76633238982918139</v>
      </c>
      <c r="F10" s="3">
        <f t="shared" si="4"/>
        <v>544.99503096771912</v>
      </c>
      <c r="G10" s="3">
        <f>+'[6]Colector Francia I'!$AB$30</f>
        <v>64.937011888237762</v>
      </c>
      <c r="H10" s="3">
        <f t="shared" si="1"/>
        <v>113.83196242221813</v>
      </c>
      <c r="L10" s="9"/>
    </row>
    <row r="11" spans="1:12" x14ac:dyDescent="0.3">
      <c r="B11" s="2">
        <f t="shared" si="2"/>
        <v>2027</v>
      </c>
      <c r="C11" s="3">
        <f t="shared" si="3"/>
        <v>178.76897431045589</v>
      </c>
      <c r="D11" s="3">
        <f t="shared" si="0"/>
        <v>178.76897431045589</v>
      </c>
      <c r="E11" s="3">
        <f t="shared" si="4"/>
        <v>0.76633238982918139</v>
      </c>
      <c r="F11" s="3">
        <f t="shared" si="4"/>
        <v>544.99503096771912</v>
      </c>
      <c r="G11" s="3">
        <f>+'[7]Colector Francia I'!$AB$30</f>
        <v>66.169565022523742</v>
      </c>
      <c r="H11" s="3">
        <f t="shared" si="1"/>
        <v>112.59940928793215</v>
      </c>
      <c r="L11" s="9"/>
    </row>
    <row r="12" spans="1:12" x14ac:dyDescent="0.3">
      <c r="B12" s="2">
        <f t="shared" si="2"/>
        <v>2028</v>
      </c>
      <c r="C12" s="3">
        <f t="shared" si="3"/>
        <v>178.76897431045589</v>
      </c>
      <c r="D12" s="3">
        <f t="shared" si="0"/>
        <v>178.76897431045589</v>
      </c>
      <c r="E12" s="3">
        <f t="shared" si="4"/>
        <v>0.76633238982918139</v>
      </c>
      <c r="F12" s="3">
        <f t="shared" si="4"/>
        <v>544.99503096771912</v>
      </c>
      <c r="G12" s="3">
        <f>+'[8]Colector Francia I'!$AB$30</f>
        <v>67.417016135707101</v>
      </c>
      <c r="H12" s="3">
        <f t="shared" si="1"/>
        <v>111.35195817474879</v>
      </c>
      <c r="L12" s="9"/>
    </row>
    <row r="13" spans="1:12" x14ac:dyDescent="0.3">
      <c r="B13" s="2">
        <f t="shared" si="2"/>
        <v>2029</v>
      </c>
      <c r="C13" s="3">
        <f t="shared" si="3"/>
        <v>178.76897431045589</v>
      </c>
      <c r="D13" s="3">
        <f t="shared" si="0"/>
        <v>178.76897431045589</v>
      </c>
      <c r="E13" s="3">
        <f t="shared" si="4"/>
        <v>0.76633238982918139</v>
      </c>
      <c r="F13" s="3">
        <f t="shared" si="4"/>
        <v>544.99503096771912</v>
      </c>
      <c r="G13" s="3">
        <f>+'[9]Colector Francia I'!$AB$30</f>
        <v>68.667333597156528</v>
      </c>
      <c r="H13" s="3">
        <f t="shared" si="1"/>
        <v>110.10164071329936</v>
      </c>
      <c r="L13" s="9"/>
    </row>
    <row r="14" spans="1:12" x14ac:dyDescent="0.3">
      <c r="B14" s="2">
        <f t="shared" si="2"/>
        <v>2030</v>
      </c>
      <c r="C14" s="3">
        <f t="shared" si="3"/>
        <v>178.76897431045589</v>
      </c>
      <c r="D14" s="3">
        <f t="shared" si="0"/>
        <v>178.76897431045589</v>
      </c>
      <c r="E14" s="3">
        <f t="shared" si="4"/>
        <v>0.76633238982918139</v>
      </c>
      <c r="F14" s="3">
        <f t="shared" si="4"/>
        <v>544.99503096771912</v>
      </c>
      <c r="G14" s="3">
        <f>+'[10]Colector Francia I'!$AB$30</f>
        <v>69.930130247322268</v>
      </c>
      <c r="H14" s="3">
        <f t="shared" si="1"/>
        <v>108.83884406313362</v>
      </c>
      <c r="L14" s="9"/>
    </row>
    <row r="15" spans="1:12" x14ac:dyDescent="0.3">
      <c r="B15" s="2">
        <f t="shared" si="2"/>
        <v>2031</v>
      </c>
      <c r="C15" s="3">
        <f t="shared" si="3"/>
        <v>178.76897431045589</v>
      </c>
      <c r="D15" s="3">
        <f t="shared" si="0"/>
        <v>178.76897431045589</v>
      </c>
      <c r="E15" s="3">
        <f t="shared" si="4"/>
        <v>0.76633238982918139</v>
      </c>
      <c r="F15" s="3">
        <f t="shared" si="4"/>
        <v>544.99503096771912</v>
      </c>
      <c r="G15" s="3">
        <f>+'[11]Colector Francia I'!$AB$30</f>
        <v>71.202900687731372</v>
      </c>
      <c r="H15" s="3">
        <f t="shared" si="1"/>
        <v>107.56607362272452</v>
      </c>
      <c r="L15" s="9"/>
    </row>
    <row r="16" spans="1:12" x14ac:dyDescent="0.3">
      <c r="B16" s="2">
        <f t="shared" si="2"/>
        <v>2032</v>
      </c>
      <c r="C16" s="3">
        <f t="shared" si="3"/>
        <v>178.76897431045589</v>
      </c>
      <c r="D16" s="3">
        <f t="shared" si="0"/>
        <v>178.76897431045589</v>
      </c>
      <c r="E16" s="3">
        <f t="shared" si="4"/>
        <v>0.76633238982918139</v>
      </c>
      <c r="F16" s="3">
        <f t="shared" si="4"/>
        <v>544.99503096771912</v>
      </c>
      <c r="G16" s="3">
        <f>+'[12]Colector Francia I'!$AB$30</f>
        <v>72.490658466122724</v>
      </c>
      <c r="H16" s="3">
        <f t="shared" si="1"/>
        <v>106.27831584433316</v>
      </c>
      <c r="L16" s="9"/>
    </row>
    <row r="17" spans="2:13" x14ac:dyDescent="0.3">
      <c r="B17" s="2">
        <f t="shared" si="2"/>
        <v>2033</v>
      </c>
      <c r="C17" s="3">
        <f t="shared" si="3"/>
        <v>178.76897431045589</v>
      </c>
      <c r="D17" s="3">
        <f t="shared" si="0"/>
        <v>178.76897431045589</v>
      </c>
      <c r="E17" s="3">
        <f t="shared" si="4"/>
        <v>0.76633238982918139</v>
      </c>
      <c r="F17" s="3">
        <f t="shared" si="4"/>
        <v>544.99503096771912</v>
      </c>
      <c r="G17" s="3">
        <f>+'[13]Colector Francia I'!$AB$30</f>
        <v>73.780611179369544</v>
      </c>
      <c r="H17" s="3">
        <f t="shared" si="1"/>
        <v>104.98836313108634</v>
      </c>
      <c r="L17" s="9"/>
    </row>
    <row r="18" spans="2:13" x14ac:dyDescent="0.3">
      <c r="B18" s="2">
        <f t="shared" si="2"/>
        <v>2034</v>
      </c>
      <c r="C18" s="3">
        <f t="shared" si="3"/>
        <v>178.76897431045589</v>
      </c>
      <c r="D18" s="3">
        <f t="shared" si="0"/>
        <v>178.76897431045589</v>
      </c>
      <c r="E18" s="3">
        <f t="shared" si="4"/>
        <v>0.76633238982918139</v>
      </c>
      <c r="F18" s="3">
        <f t="shared" si="4"/>
        <v>544.99503096771912</v>
      </c>
      <c r="G18" s="3">
        <f>+'[14]Colector Francia I'!$AB$30</f>
        <v>75.083212188547023</v>
      </c>
      <c r="H18" s="3">
        <f t="shared" si="1"/>
        <v>103.68576212190887</v>
      </c>
      <c r="L18" s="9"/>
    </row>
    <row r="19" spans="2:13" x14ac:dyDescent="0.3">
      <c r="B19" s="2">
        <f t="shared" si="2"/>
        <v>2035</v>
      </c>
      <c r="C19" s="3">
        <f t="shared" si="3"/>
        <v>178.76897431045589</v>
      </c>
      <c r="D19" s="3">
        <f t="shared" si="0"/>
        <v>178.76897431045589</v>
      </c>
      <c r="E19" s="3">
        <f t="shared" si="4"/>
        <v>0.76633238982918139</v>
      </c>
      <c r="F19" s="3">
        <f t="shared" si="4"/>
        <v>544.99503096771912</v>
      </c>
      <c r="G19" s="3">
        <f>+'[15]Colector Francia I'!$AB$30</f>
        <v>76.39552767864879</v>
      </c>
      <c r="H19" s="3">
        <f t="shared" si="1"/>
        <v>102.3734466318071</v>
      </c>
      <c r="L19" s="9"/>
    </row>
    <row r="20" spans="2:13" x14ac:dyDescent="0.3">
      <c r="B20" s="2">
        <f t="shared" si="2"/>
        <v>2036</v>
      </c>
      <c r="C20" s="3">
        <f t="shared" si="3"/>
        <v>178.76897431045589</v>
      </c>
      <c r="D20" s="3">
        <f t="shared" si="0"/>
        <v>178.76897431045589</v>
      </c>
      <c r="E20" s="3">
        <f t="shared" si="4"/>
        <v>0.76633238982918139</v>
      </c>
      <c r="F20" s="3">
        <f t="shared" si="4"/>
        <v>544.99503096771912</v>
      </c>
      <c r="G20" s="3">
        <f>+'[16]Colector Francia I'!$AB$30</f>
        <v>77.722989425427144</v>
      </c>
      <c r="H20" s="3">
        <f t="shared" si="1"/>
        <v>101.04598488502874</v>
      </c>
      <c r="L20" s="9"/>
    </row>
    <row r="21" spans="2:13" x14ac:dyDescent="0.3">
      <c r="B21" s="2">
        <f t="shared" si="2"/>
        <v>2037</v>
      </c>
      <c r="C21" s="3">
        <f t="shared" si="3"/>
        <v>178.76897431045589</v>
      </c>
      <c r="D21" s="3">
        <f t="shared" si="0"/>
        <v>178.76897431045589</v>
      </c>
      <c r="E21" s="3">
        <f t="shared" si="4"/>
        <v>0.76633238982918139</v>
      </c>
      <c r="F21" s="3">
        <f t="shared" si="4"/>
        <v>544.99503096771912</v>
      </c>
      <c r="G21" s="3">
        <f>+'[1]Colector Francia I'!$AB$30</f>
        <v>79.052179481818229</v>
      </c>
      <c r="H21" s="3">
        <f t="shared" si="1"/>
        <v>99.71679482863766</v>
      </c>
      <c r="I21" s="13">
        <f>+G21/G6-1</f>
        <v>0.32466987201583364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36</v>
      </c>
      <c r="E2" s="6" t="s">
        <v>7</v>
      </c>
      <c r="F2" s="7">
        <f>+'[1]Colector San Fco'!$N$35</f>
        <v>1024.3399999999997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CUT'!B6</f>
        <v>2022</v>
      </c>
      <c r="C6" s="3">
        <f>+SUMPRODUCT('[1]Colector San Fco'!$AL$17:$AL$35,'[1]Colector San Fco'!$M$17:$M$35)/F2</f>
        <v>28.315951744784499</v>
      </c>
      <c r="D6" s="3">
        <f t="shared" ref="D6:D21" si="0">+C6</f>
        <v>28.315951744784499</v>
      </c>
      <c r="E6" s="3">
        <f>D6/(0.25*PI()*(F6/1000)^2)/1000</f>
        <v>0.72237109842471026</v>
      </c>
      <c r="F6" s="3">
        <f>+SUMPRODUCT('[1]Colector San Fco'!$F$17:$F$35,'[1]Colector San Fco'!$M$17:$M$35)/F2</f>
        <v>223.4037507077729</v>
      </c>
      <c r="G6" s="3">
        <f>+'[2]Colector San Fco'!$AB$35</f>
        <v>3.8095942806702481</v>
      </c>
      <c r="H6" s="3">
        <f t="shared" ref="H6:H21" si="1">+D6-G6</f>
        <v>24.506357464114252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28.315951744784499</v>
      </c>
      <c r="D7" s="3">
        <f t="shared" si="0"/>
        <v>28.315951744784499</v>
      </c>
      <c r="E7" s="3">
        <f t="shared" ref="E7:F21" si="4">+E6</f>
        <v>0.72237109842471026</v>
      </c>
      <c r="F7" s="3">
        <f t="shared" si="4"/>
        <v>223.4037507077729</v>
      </c>
      <c r="G7" s="3">
        <f>+'[3]Colector San Fco'!$AB$35</f>
        <v>3.8095942806702481</v>
      </c>
      <c r="H7" s="3">
        <f t="shared" si="1"/>
        <v>24.506357464114252</v>
      </c>
      <c r="L7" s="9"/>
    </row>
    <row r="8" spans="1:12" x14ac:dyDescent="0.3">
      <c r="B8" s="2">
        <f t="shared" si="2"/>
        <v>2024</v>
      </c>
      <c r="C8" s="3">
        <f t="shared" si="3"/>
        <v>28.315951744784499</v>
      </c>
      <c r="D8" s="3">
        <f t="shared" si="0"/>
        <v>28.315951744784499</v>
      </c>
      <c r="E8" s="3">
        <f t="shared" si="4"/>
        <v>0.72237109842471026</v>
      </c>
      <c r="F8" s="3">
        <f t="shared" si="4"/>
        <v>223.4037507077729</v>
      </c>
      <c r="G8" s="3">
        <f>+'[4]Colector San Fco'!$AB$35</f>
        <v>3.8095942806702481</v>
      </c>
      <c r="H8" s="3">
        <f t="shared" si="1"/>
        <v>24.506357464114252</v>
      </c>
      <c r="L8" s="9"/>
    </row>
    <row r="9" spans="1:12" x14ac:dyDescent="0.3">
      <c r="B9" s="2">
        <f t="shared" si="2"/>
        <v>2025</v>
      </c>
      <c r="C9" s="3">
        <f t="shared" si="3"/>
        <v>28.315951744784499</v>
      </c>
      <c r="D9" s="3">
        <f t="shared" si="0"/>
        <v>28.315951744784499</v>
      </c>
      <c r="E9" s="3">
        <f t="shared" si="4"/>
        <v>0.72237109842471026</v>
      </c>
      <c r="F9" s="3">
        <f t="shared" si="4"/>
        <v>223.4037507077729</v>
      </c>
      <c r="G9" s="3">
        <f>+'[5]Colector San Fco'!$AB$35</f>
        <v>3.8095942806702481</v>
      </c>
      <c r="H9" s="3">
        <f t="shared" si="1"/>
        <v>24.506357464114252</v>
      </c>
      <c r="L9" s="9"/>
    </row>
    <row r="10" spans="1:12" x14ac:dyDescent="0.3">
      <c r="B10" s="2">
        <f t="shared" si="2"/>
        <v>2026</v>
      </c>
      <c r="C10" s="3">
        <f t="shared" si="3"/>
        <v>28.315951744784499</v>
      </c>
      <c r="D10" s="3">
        <f t="shared" si="0"/>
        <v>28.315951744784499</v>
      </c>
      <c r="E10" s="3">
        <f t="shared" si="4"/>
        <v>0.72237109842471026</v>
      </c>
      <c r="F10" s="3">
        <f t="shared" si="4"/>
        <v>223.4037507077729</v>
      </c>
      <c r="G10" s="3">
        <f>+'[6]Colector San Fco'!$AB$35</f>
        <v>3.8095942806702481</v>
      </c>
      <c r="H10" s="3">
        <f t="shared" si="1"/>
        <v>24.506357464114252</v>
      </c>
      <c r="L10" s="9"/>
    </row>
    <row r="11" spans="1:12" x14ac:dyDescent="0.3">
      <c r="B11" s="2">
        <f t="shared" si="2"/>
        <v>2027</v>
      </c>
      <c r="C11" s="3">
        <f t="shared" si="3"/>
        <v>28.315951744784499</v>
      </c>
      <c r="D11" s="3">
        <f t="shared" si="0"/>
        <v>28.315951744784499</v>
      </c>
      <c r="E11" s="3">
        <f t="shared" si="4"/>
        <v>0.72237109842471026</v>
      </c>
      <c r="F11" s="3">
        <f t="shared" si="4"/>
        <v>223.4037507077729</v>
      </c>
      <c r="G11" s="3">
        <f>+'[7]Colector San Fco'!$AB$35</f>
        <v>3.8095942806702481</v>
      </c>
      <c r="H11" s="3">
        <f t="shared" si="1"/>
        <v>24.506357464114252</v>
      </c>
      <c r="L11" s="9"/>
    </row>
    <row r="12" spans="1:12" x14ac:dyDescent="0.3">
      <c r="B12" s="2">
        <f t="shared" si="2"/>
        <v>2028</v>
      </c>
      <c r="C12" s="3">
        <f t="shared" si="3"/>
        <v>28.315951744784499</v>
      </c>
      <c r="D12" s="3">
        <f t="shared" si="0"/>
        <v>28.315951744784499</v>
      </c>
      <c r="E12" s="3">
        <f t="shared" si="4"/>
        <v>0.72237109842471026</v>
      </c>
      <c r="F12" s="3">
        <f t="shared" si="4"/>
        <v>223.4037507077729</v>
      </c>
      <c r="G12" s="3">
        <f>+'[8]Colector San Fco'!$AB$35</f>
        <v>3.8095942806702481</v>
      </c>
      <c r="H12" s="3">
        <f t="shared" si="1"/>
        <v>24.506357464114252</v>
      </c>
      <c r="L12" s="9"/>
    </row>
    <row r="13" spans="1:12" x14ac:dyDescent="0.3">
      <c r="B13" s="2">
        <f t="shared" si="2"/>
        <v>2029</v>
      </c>
      <c r="C13" s="3">
        <f t="shared" si="3"/>
        <v>28.315951744784499</v>
      </c>
      <c r="D13" s="3">
        <f t="shared" si="0"/>
        <v>28.315951744784499</v>
      </c>
      <c r="E13" s="3">
        <f t="shared" si="4"/>
        <v>0.72237109842471026</v>
      </c>
      <c r="F13" s="3">
        <f t="shared" si="4"/>
        <v>223.4037507077729</v>
      </c>
      <c r="G13" s="3">
        <f>+'[9]Colector San Fco'!$AB$35</f>
        <v>3.8095942806702481</v>
      </c>
      <c r="H13" s="3">
        <f t="shared" si="1"/>
        <v>24.506357464114252</v>
      </c>
      <c r="L13" s="9"/>
    </row>
    <row r="14" spans="1:12" x14ac:dyDescent="0.3">
      <c r="B14" s="2">
        <f t="shared" si="2"/>
        <v>2030</v>
      </c>
      <c r="C14" s="3">
        <f t="shared" si="3"/>
        <v>28.315951744784499</v>
      </c>
      <c r="D14" s="3">
        <f t="shared" si="0"/>
        <v>28.315951744784499</v>
      </c>
      <c r="E14" s="3">
        <f t="shared" si="4"/>
        <v>0.72237109842471026</v>
      </c>
      <c r="F14" s="3">
        <f t="shared" si="4"/>
        <v>223.4037507077729</v>
      </c>
      <c r="G14" s="3">
        <f>+'[10]Colector San Fco'!$AB$35</f>
        <v>3.8095942806702481</v>
      </c>
      <c r="H14" s="3">
        <f t="shared" si="1"/>
        <v>24.506357464114252</v>
      </c>
      <c r="L14" s="9"/>
    </row>
    <row r="15" spans="1:12" x14ac:dyDescent="0.3">
      <c r="B15" s="2">
        <f t="shared" si="2"/>
        <v>2031</v>
      </c>
      <c r="C15" s="3">
        <f t="shared" si="3"/>
        <v>28.315951744784499</v>
      </c>
      <c r="D15" s="3">
        <f t="shared" si="0"/>
        <v>28.315951744784499</v>
      </c>
      <c r="E15" s="3">
        <f t="shared" si="4"/>
        <v>0.72237109842471026</v>
      </c>
      <c r="F15" s="3">
        <f t="shared" si="4"/>
        <v>223.4037507077729</v>
      </c>
      <c r="G15" s="3">
        <f>+'[11]Colector San Fco'!$AB$35</f>
        <v>3.8095942806702481</v>
      </c>
      <c r="H15" s="3">
        <f t="shared" si="1"/>
        <v>24.506357464114252</v>
      </c>
      <c r="L15" s="9"/>
    </row>
    <row r="16" spans="1:12" x14ac:dyDescent="0.3">
      <c r="B16" s="2">
        <f t="shared" si="2"/>
        <v>2032</v>
      </c>
      <c r="C16" s="3">
        <f t="shared" si="3"/>
        <v>28.315951744784499</v>
      </c>
      <c r="D16" s="3">
        <f t="shared" si="0"/>
        <v>28.315951744784499</v>
      </c>
      <c r="E16" s="3">
        <f t="shared" si="4"/>
        <v>0.72237109842471026</v>
      </c>
      <c r="F16" s="3">
        <f t="shared" si="4"/>
        <v>223.4037507077729</v>
      </c>
      <c r="G16" s="3">
        <f>+'[12]Colector San Fco'!$AB$35</f>
        <v>3.8095942806702481</v>
      </c>
      <c r="H16" s="3">
        <f t="shared" si="1"/>
        <v>24.506357464114252</v>
      </c>
      <c r="L16" s="9"/>
    </row>
    <row r="17" spans="2:13" x14ac:dyDescent="0.3">
      <c r="B17" s="2">
        <f t="shared" si="2"/>
        <v>2033</v>
      </c>
      <c r="C17" s="3">
        <f t="shared" si="3"/>
        <v>28.315951744784499</v>
      </c>
      <c r="D17" s="3">
        <f t="shared" si="0"/>
        <v>28.315951744784499</v>
      </c>
      <c r="E17" s="3">
        <f t="shared" si="4"/>
        <v>0.72237109842471026</v>
      </c>
      <c r="F17" s="3">
        <f t="shared" si="4"/>
        <v>223.4037507077729</v>
      </c>
      <c r="G17" s="3">
        <f>+'[13]Colector San Fco'!$AB$35</f>
        <v>3.8095942806702481</v>
      </c>
      <c r="H17" s="3">
        <f t="shared" si="1"/>
        <v>24.506357464114252</v>
      </c>
      <c r="L17" s="9"/>
    </row>
    <row r="18" spans="2:13" x14ac:dyDescent="0.3">
      <c r="B18" s="2">
        <f t="shared" si="2"/>
        <v>2034</v>
      </c>
      <c r="C18" s="3">
        <f t="shared" si="3"/>
        <v>28.315951744784499</v>
      </c>
      <c r="D18" s="3">
        <f t="shared" si="0"/>
        <v>28.315951744784499</v>
      </c>
      <c r="E18" s="3">
        <f t="shared" si="4"/>
        <v>0.72237109842471026</v>
      </c>
      <c r="F18" s="3">
        <f t="shared" si="4"/>
        <v>223.4037507077729</v>
      </c>
      <c r="G18" s="3">
        <f>+'[14]Colector San Fco'!$AB$35</f>
        <v>3.8095942806702481</v>
      </c>
      <c r="H18" s="3">
        <f t="shared" si="1"/>
        <v>24.506357464114252</v>
      </c>
      <c r="L18" s="9"/>
    </row>
    <row r="19" spans="2:13" x14ac:dyDescent="0.3">
      <c r="B19" s="2">
        <f t="shared" si="2"/>
        <v>2035</v>
      </c>
      <c r="C19" s="3">
        <f t="shared" si="3"/>
        <v>28.315951744784499</v>
      </c>
      <c r="D19" s="3">
        <f t="shared" si="0"/>
        <v>28.315951744784499</v>
      </c>
      <c r="E19" s="3">
        <f t="shared" si="4"/>
        <v>0.72237109842471026</v>
      </c>
      <c r="F19" s="3">
        <f t="shared" si="4"/>
        <v>223.4037507077729</v>
      </c>
      <c r="G19" s="3">
        <f>+'[15]Colector San Fco'!$AB$35</f>
        <v>3.8095942806702481</v>
      </c>
      <c r="H19" s="3">
        <f t="shared" si="1"/>
        <v>24.506357464114252</v>
      </c>
      <c r="L19" s="9"/>
    </row>
    <row r="20" spans="2:13" x14ac:dyDescent="0.3">
      <c r="B20" s="2">
        <f t="shared" si="2"/>
        <v>2036</v>
      </c>
      <c r="C20" s="3">
        <f t="shared" si="3"/>
        <v>28.315951744784499</v>
      </c>
      <c r="D20" s="3">
        <f t="shared" si="0"/>
        <v>28.315951744784499</v>
      </c>
      <c r="E20" s="3">
        <f t="shared" si="4"/>
        <v>0.72237109842471026</v>
      </c>
      <c r="F20" s="3">
        <f t="shared" si="4"/>
        <v>223.4037507077729</v>
      </c>
      <c r="G20" s="3">
        <f>+'[16]Colector San Fco'!$AB$35</f>
        <v>3.8095942806702481</v>
      </c>
      <c r="H20" s="3">
        <f t="shared" si="1"/>
        <v>24.506357464114252</v>
      </c>
      <c r="L20" s="9"/>
    </row>
    <row r="21" spans="2:13" x14ac:dyDescent="0.3">
      <c r="B21" s="2">
        <f t="shared" si="2"/>
        <v>2037</v>
      </c>
      <c r="C21" s="3">
        <f t="shared" si="3"/>
        <v>28.315951744784499</v>
      </c>
      <c r="D21" s="3">
        <f t="shared" si="0"/>
        <v>28.315951744784499</v>
      </c>
      <c r="E21" s="3">
        <f t="shared" si="4"/>
        <v>0.72237109842471026</v>
      </c>
      <c r="F21" s="3">
        <f t="shared" si="4"/>
        <v>223.4037507077729</v>
      </c>
      <c r="G21" s="3">
        <f>+'[1]Colector San Fco'!$AB$35</f>
        <v>3.8095942806702481</v>
      </c>
      <c r="H21" s="3">
        <f t="shared" si="1"/>
        <v>24.506357464114252</v>
      </c>
      <c r="I21" s="13">
        <f>+G21/G6-1</f>
        <v>0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35</v>
      </c>
      <c r="E2" s="6" t="s">
        <v>7</v>
      </c>
      <c r="F2" s="7">
        <f>+'[1]Colector CUT'!$N$35</f>
        <v>704.24099999999987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Miraflores'!B6</f>
        <v>2022</v>
      </c>
      <c r="C6" s="3">
        <f>+SUMPRODUCT('[1]Colector CUT'!$AL$17:$AL$35,'[1]Colector CUT'!$M$17:$M$35)/F2</f>
        <v>53.729793551642146</v>
      </c>
      <c r="D6" s="3">
        <f t="shared" ref="D6:D21" si="0">+C6</f>
        <v>53.729793551642146</v>
      </c>
      <c r="E6" s="3">
        <f>D6/(0.25*PI()*(F6/1000)^2)/1000</f>
        <v>1.0547287130082668</v>
      </c>
      <c r="F6" s="3">
        <f>+SUMPRODUCT('[1]Colector CUT'!$F$17:$F$35,'[1]Colector CUT'!$M$17:$M$35)/F2</f>
        <v>254.67848676802404</v>
      </c>
      <c r="G6" s="3">
        <f>+'[2]Colector CUT'!$AB$35</f>
        <v>4.1289960133850165</v>
      </c>
      <c r="H6" s="3">
        <f t="shared" ref="H6:H21" si="1">+D6-G6</f>
        <v>49.600797538257126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53.729793551642146</v>
      </c>
      <c r="D7" s="3">
        <f t="shared" si="0"/>
        <v>53.729793551642146</v>
      </c>
      <c r="E7" s="3">
        <f t="shared" ref="E7:F21" si="4">+E6</f>
        <v>1.0547287130082668</v>
      </c>
      <c r="F7" s="3">
        <f t="shared" si="4"/>
        <v>254.67848676802404</v>
      </c>
      <c r="G7" s="3">
        <f>+'[3]Colector CUT'!$AB$35</f>
        <v>4.1768079129481235</v>
      </c>
      <c r="H7" s="3">
        <f t="shared" si="1"/>
        <v>49.552985638694025</v>
      </c>
      <c r="L7" s="9"/>
    </row>
    <row r="8" spans="1:12" x14ac:dyDescent="0.3">
      <c r="B8" s="2">
        <f t="shared" si="2"/>
        <v>2024</v>
      </c>
      <c r="C8" s="3">
        <f t="shared" si="3"/>
        <v>53.729793551642146</v>
      </c>
      <c r="D8" s="3">
        <f t="shared" si="0"/>
        <v>53.729793551642146</v>
      </c>
      <c r="E8" s="3">
        <f t="shared" si="4"/>
        <v>1.0547287130082668</v>
      </c>
      <c r="F8" s="3">
        <f t="shared" si="4"/>
        <v>254.67848676802404</v>
      </c>
      <c r="G8" s="3">
        <f>+'[4]Colector CUT'!$AB$35</f>
        <v>4.2108131487024894</v>
      </c>
      <c r="H8" s="3">
        <f t="shared" si="1"/>
        <v>49.518980402939654</v>
      </c>
      <c r="L8" s="9"/>
    </row>
    <row r="9" spans="1:12" x14ac:dyDescent="0.3">
      <c r="B9" s="2">
        <f t="shared" si="2"/>
        <v>2025</v>
      </c>
      <c r="C9" s="3">
        <f t="shared" si="3"/>
        <v>53.729793551642146</v>
      </c>
      <c r="D9" s="3">
        <f t="shared" si="0"/>
        <v>53.729793551642146</v>
      </c>
      <c r="E9" s="3">
        <f t="shared" si="4"/>
        <v>1.0547287130082668</v>
      </c>
      <c r="F9" s="3">
        <f t="shared" si="4"/>
        <v>254.67848676802404</v>
      </c>
      <c r="G9" s="3">
        <f>+'[5]Colector CUT'!$AB$35</f>
        <v>4.2451089322329514</v>
      </c>
      <c r="H9" s="3">
        <f t="shared" si="1"/>
        <v>49.484684619409194</v>
      </c>
      <c r="L9" s="9"/>
    </row>
    <row r="10" spans="1:12" x14ac:dyDescent="0.3">
      <c r="B10" s="2">
        <f t="shared" si="2"/>
        <v>2026</v>
      </c>
      <c r="C10" s="3">
        <f t="shared" si="3"/>
        <v>53.729793551642146</v>
      </c>
      <c r="D10" s="3">
        <f t="shared" si="0"/>
        <v>53.729793551642146</v>
      </c>
      <c r="E10" s="3">
        <f t="shared" si="4"/>
        <v>1.0547287130082668</v>
      </c>
      <c r="F10" s="3">
        <f t="shared" si="4"/>
        <v>254.67848676802404</v>
      </c>
      <c r="G10" s="3">
        <f>+'[6]Colector CUT'!$AB$35</f>
        <v>4.2799932935213612</v>
      </c>
      <c r="H10" s="3">
        <f t="shared" si="1"/>
        <v>49.449800258120788</v>
      </c>
      <c r="L10" s="9"/>
    </row>
    <row r="11" spans="1:12" x14ac:dyDescent="0.3">
      <c r="B11" s="2">
        <f t="shared" si="2"/>
        <v>2027</v>
      </c>
      <c r="C11" s="3">
        <f t="shared" si="3"/>
        <v>53.729793551642146</v>
      </c>
      <c r="D11" s="3">
        <f t="shared" si="0"/>
        <v>53.729793551642146</v>
      </c>
      <c r="E11" s="3">
        <f t="shared" si="4"/>
        <v>1.0547287130082668</v>
      </c>
      <c r="F11" s="3">
        <f t="shared" si="4"/>
        <v>254.67848676802404</v>
      </c>
      <c r="G11" s="3">
        <f>+'[7]Colector CUT'!$AB$35</f>
        <v>4.3153958342612055</v>
      </c>
      <c r="H11" s="3">
        <f t="shared" si="1"/>
        <v>49.414397717380943</v>
      </c>
      <c r="L11" s="9"/>
    </row>
    <row r="12" spans="1:12" x14ac:dyDescent="0.3">
      <c r="B12" s="2">
        <f t="shared" si="2"/>
        <v>2028</v>
      </c>
      <c r="C12" s="3">
        <f t="shared" si="3"/>
        <v>53.729793551642146</v>
      </c>
      <c r="D12" s="3">
        <f t="shared" si="0"/>
        <v>53.729793551642146</v>
      </c>
      <c r="E12" s="3">
        <f t="shared" si="4"/>
        <v>1.0547287130082668</v>
      </c>
      <c r="F12" s="3">
        <f t="shared" si="4"/>
        <v>254.67848676802404</v>
      </c>
      <c r="G12" s="3">
        <f>+'[8]Colector CUT'!$AB$35</f>
        <v>4.3514748558975835</v>
      </c>
      <c r="H12" s="3">
        <f t="shared" si="1"/>
        <v>49.378318695744561</v>
      </c>
      <c r="L12" s="9"/>
    </row>
    <row r="13" spans="1:12" x14ac:dyDescent="0.3">
      <c r="B13" s="2">
        <f t="shared" si="2"/>
        <v>2029</v>
      </c>
      <c r="C13" s="3">
        <f t="shared" si="3"/>
        <v>53.729793551642146</v>
      </c>
      <c r="D13" s="3">
        <f t="shared" si="0"/>
        <v>53.729793551642146</v>
      </c>
      <c r="E13" s="3">
        <f t="shared" si="4"/>
        <v>1.0547287130082668</v>
      </c>
      <c r="F13" s="3">
        <f t="shared" si="4"/>
        <v>254.67848676802404</v>
      </c>
      <c r="G13" s="3">
        <f>+'[9]Colector CUT'!$AB$35</f>
        <v>4.3878300943130473</v>
      </c>
      <c r="H13" s="3">
        <f t="shared" si="1"/>
        <v>49.341963457329101</v>
      </c>
      <c r="L13" s="9"/>
    </row>
    <row r="14" spans="1:12" x14ac:dyDescent="0.3">
      <c r="B14" s="2">
        <f t="shared" si="2"/>
        <v>2030</v>
      </c>
      <c r="C14" s="3">
        <f t="shared" si="3"/>
        <v>53.729793551642146</v>
      </c>
      <c r="D14" s="3">
        <f t="shared" si="0"/>
        <v>53.729793551642146</v>
      </c>
      <c r="E14" s="3">
        <f t="shared" si="4"/>
        <v>1.0547287130082668</v>
      </c>
      <c r="F14" s="3">
        <f t="shared" si="4"/>
        <v>254.67848676802404</v>
      </c>
      <c r="G14" s="3">
        <f>+'[10]Colector CUT'!$AB$35</f>
        <v>4.4247810529297578</v>
      </c>
      <c r="H14" s="3">
        <f t="shared" si="1"/>
        <v>49.305012498712387</v>
      </c>
      <c r="L14" s="9"/>
    </row>
    <row r="15" spans="1:12" x14ac:dyDescent="0.3">
      <c r="B15" s="2">
        <f t="shared" si="2"/>
        <v>2031</v>
      </c>
      <c r="C15" s="3">
        <f t="shared" si="3"/>
        <v>53.729793551642146</v>
      </c>
      <c r="D15" s="3">
        <f t="shared" si="0"/>
        <v>53.729793551642146</v>
      </c>
      <c r="E15" s="3">
        <f t="shared" si="4"/>
        <v>1.0547287130082668</v>
      </c>
      <c r="F15" s="3">
        <f t="shared" si="4"/>
        <v>254.67848676802404</v>
      </c>
      <c r="G15" s="3">
        <f>+'[11]Colector CUT'!$AB$35</f>
        <v>4.4622428459619261</v>
      </c>
      <c r="H15" s="3">
        <f t="shared" si="1"/>
        <v>49.267550705680222</v>
      </c>
      <c r="L15" s="9"/>
    </row>
    <row r="16" spans="1:12" x14ac:dyDescent="0.3">
      <c r="B16" s="2">
        <f t="shared" si="2"/>
        <v>2032</v>
      </c>
      <c r="C16" s="3">
        <f t="shared" si="3"/>
        <v>53.729793551642146</v>
      </c>
      <c r="D16" s="3">
        <f t="shared" si="0"/>
        <v>53.729793551642146</v>
      </c>
      <c r="E16" s="3">
        <f t="shared" si="4"/>
        <v>1.0547287130082668</v>
      </c>
      <c r="F16" s="3">
        <f t="shared" si="4"/>
        <v>254.67848676802404</v>
      </c>
      <c r="G16" s="3">
        <f>+'[12]Colector CUT'!$AB$35</f>
        <v>4.5003913467144168</v>
      </c>
      <c r="H16" s="3">
        <f t="shared" si="1"/>
        <v>49.22940220492773</v>
      </c>
      <c r="L16" s="9"/>
    </row>
    <row r="17" spans="2:13" x14ac:dyDescent="0.3">
      <c r="B17" s="2">
        <f t="shared" si="2"/>
        <v>2033</v>
      </c>
      <c r="C17" s="3">
        <f t="shared" si="3"/>
        <v>53.729793551642146</v>
      </c>
      <c r="D17" s="3">
        <f t="shared" si="0"/>
        <v>53.729793551642146</v>
      </c>
      <c r="E17" s="3">
        <f t="shared" si="4"/>
        <v>1.0547287130082668</v>
      </c>
      <c r="F17" s="3">
        <f t="shared" si="4"/>
        <v>254.67848676802404</v>
      </c>
      <c r="G17" s="3">
        <f>+'[13]Colector CUT'!$AB$35</f>
        <v>4.5387768081531261</v>
      </c>
      <c r="H17" s="3">
        <f t="shared" si="1"/>
        <v>49.191016743489023</v>
      </c>
      <c r="L17" s="9"/>
    </row>
    <row r="18" spans="2:13" x14ac:dyDescent="0.3">
      <c r="B18" s="2">
        <f t="shared" si="2"/>
        <v>2034</v>
      </c>
      <c r="C18" s="3">
        <f t="shared" si="3"/>
        <v>53.729793551642146</v>
      </c>
      <c r="D18" s="3">
        <f t="shared" si="0"/>
        <v>53.729793551642146</v>
      </c>
      <c r="E18" s="3">
        <f t="shared" si="4"/>
        <v>1.0547287130082668</v>
      </c>
      <c r="F18" s="3">
        <f t="shared" si="4"/>
        <v>254.67848676802404</v>
      </c>
      <c r="G18" s="3">
        <f>+'[14]Colector CUT'!$AB$35</f>
        <v>4.5777815124563643</v>
      </c>
      <c r="H18" s="3">
        <f t="shared" si="1"/>
        <v>49.152012039185784</v>
      </c>
      <c r="L18" s="9"/>
    </row>
    <row r="19" spans="2:13" x14ac:dyDescent="0.3">
      <c r="B19" s="2">
        <f t="shared" si="2"/>
        <v>2035</v>
      </c>
      <c r="C19" s="3">
        <f t="shared" si="3"/>
        <v>53.729793551642146</v>
      </c>
      <c r="D19" s="3">
        <f t="shared" si="0"/>
        <v>53.729793551642146</v>
      </c>
      <c r="E19" s="3">
        <f t="shared" si="4"/>
        <v>1.0547287130082668</v>
      </c>
      <c r="F19" s="3">
        <f t="shared" si="4"/>
        <v>254.67848676802404</v>
      </c>
      <c r="G19" s="3">
        <f>+'[15]Colector CUT'!$AB$35</f>
        <v>4.6172815683636435</v>
      </c>
      <c r="H19" s="3">
        <f t="shared" si="1"/>
        <v>49.112511983278502</v>
      </c>
      <c r="L19" s="9"/>
    </row>
    <row r="20" spans="2:13" x14ac:dyDescent="0.3">
      <c r="B20" s="2">
        <f t="shared" si="2"/>
        <v>2036</v>
      </c>
      <c r="C20" s="3">
        <f t="shared" si="3"/>
        <v>53.729793551642146</v>
      </c>
      <c r="D20" s="3">
        <f t="shared" si="0"/>
        <v>53.729793551642146</v>
      </c>
      <c r="E20" s="3">
        <f t="shared" si="4"/>
        <v>1.0547287130082668</v>
      </c>
      <c r="F20" s="3">
        <f t="shared" si="4"/>
        <v>254.67848676802404</v>
      </c>
      <c r="G20" s="3">
        <f>+'[16]Colector CUT'!$AB$35</f>
        <v>4.6574866711927045</v>
      </c>
      <c r="H20" s="3">
        <f t="shared" si="1"/>
        <v>49.072306880449439</v>
      </c>
      <c r="L20" s="9"/>
    </row>
    <row r="21" spans="2:13" x14ac:dyDescent="0.3">
      <c r="B21" s="2">
        <f t="shared" si="2"/>
        <v>2037</v>
      </c>
      <c r="C21" s="3">
        <f t="shared" si="3"/>
        <v>53.729793551642146</v>
      </c>
      <c r="D21" s="3">
        <f t="shared" si="0"/>
        <v>53.729793551642146</v>
      </c>
      <c r="E21" s="3">
        <f t="shared" si="4"/>
        <v>1.0547287130082668</v>
      </c>
      <c r="F21" s="3">
        <f t="shared" si="4"/>
        <v>254.67848676802404</v>
      </c>
      <c r="G21" s="3">
        <f>+'[1]Colector CUT'!$AB$35</f>
        <v>4.69791408313856</v>
      </c>
      <c r="H21" s="3">
        <f t="shared" si="1"/>
        <v>49.03187946850359</v>
      </c>
      <c r="I21" s="13">
        <f>+G21/G6-1</f>
        <v>0.13778605450556869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2:S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9" ht="13.8" x14ac:dyDescent="0.3">
      <c r="B2" s="5" t="s">
        <v>34</v>
      </c>
      <c r="E2" s="6" t="s">
        <v>7</v>
      </c>
      <c r="F2" s="7">
        <f>+'[1]Colector Miraflores'!$N$21</f>
        <v>332.93</v>
      </c>
      <c r="G2" s="8" t="s">
        <v>8</v>
      </c>
      <c r="L2"/>
      <c r="M2"/>
      <c r="N2"/>
      <c r="O2"/>
      <c r="P2"/>
      <c r="Q2"/>
      <c r="R2"/>
      <c r="S2"/>
    </row>
    <row r="3" spans="1:19" ht="13.8" x14ac:dyDescent="0.3">
      <c r="L3"/>
      <c r="M3"/>
      <c r="N3"/>
      <c r="O3"/>
      <c r="P3"/>
      <c r="Q3"/>
      <c r="R3"/>
      <c r="S3"/>
    </row>
    <row r="4" spans="1:19" ht="13.8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  <c r="L4"/>
      <c r="M4"/>
      <c r="N4"/>
      <c r="O4"/>
      <c r="P4"/>
      <c r="Q4"/>
      <c r="R4"/>
      <c r="S4"/>
    </row>
    <row r="5" spans="1:19" ht="13.8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/>
      <c r="M5"/>
      <c r="N5"/>
      <c r="O5"/>
      <c r="P5"/>
      <c r="Q5"/>
      <c r="R5"/>
      <c r="S5"/>
    </row>
    <row r="6" spans="1:19" ht="13.8" x14ac:dyDescent="0.3">
      <c r="A6" s="12" t="s">
        <v>6</v>
      </c>
      <c r="B6" s="2">
        <f>+'Colec Gral Lagos V'!B6</f>
        <v>2022</v>
      </c>
      <c r="C6" s="3">
        <f>+SUMPRODUCT('[1]Colector Miraflores'!$AL$17:$AL$21,'[1]Colector Miraflores'!$M$17:$M$21)/F2</f>
        <v>625.01825767292473</v>
      </c>
      <c r="D6" s="3">
        <f t="shared" ref="D6:D21" si="0">+C6</f>
        <v>625.01825767292473</v>
      </c>
      <c r="E6" s="3">
        <f>D6/(0.25*PI()*(F6/1000)^2)/1000</f>
        <v>1.579951412372457</v>
      </c>
      <c r="F6" s="3">
        <f>+SUMPRODUCT('[1]Colector Miraflores'!$F$17:$F$21,'[1]Colector Miraflores'!$M$17:$M$21)/F2</f>
        <v>709.70774637311149</v>
      </c>
      <c r="G6" s="3">
        <f>+'[2]Colector Miraflores'!$AB$21</f>
        <v>403.40340401414613</v>
      </c>
      <c r="H6" s="3">
        <f t="shared" ref="H6:H21" si="1">+D6-G6</f>
        <v>221.6148536587786</v>
      </c>
      <c r="L6"/>
      <c r="M6"/>
      <c r="N6"/>
      <c r="O6"/>
      <c r="P6"/>
      <c r="Q6"/>
      <c r="R6"/>
      <c r="S6"/>
    </row>
    <row r="7" spans="1:19" ht="13.8" x14ac:dyDescent="0.3">
      <c r="B7" s="2">
        <f t="shared" ref="B7:B21" si="2">+B6+1</f>
        <v>2023</v>
      </c>
      <c r="C7" s="3">
        <f t="shared" ref="C7:C21" si="3">+C6</f>
        <v>625.01825767292473</v>
      </c>
      <c r="D7" s="3">
        <f t="shared" si="0"/>
        <v>625.01825767292473</v>
      </c>
      <c r="E7" s="3">
        <f t="shared" ref="E7:F21" si="4">+E6</f>
        <v>1.579951412372457</v>
      </c>
      <c r="F7" s="3">
        <f t="shared" si="4"/>
        <v>709.70774637311149</v>
      </c>
      <c r="G7" s="3">
        <f>+'[3]Colector Miraflores'!$AB$21</f>
        <v>414.28685156803033</v>
      </c>
      <c r="H7" s="3">
        <f t="shared" si="1"/>
        <v>210.7314061048944</v>
      </c>
      <c r="L7"/>
      <c r="M7"/>
      <c r="N7"/>
      <c r="O7"/>
      <c r="P7"/>
      <c r="Q7"/>
      <c r="R7"/>
      <c r="S7"/>
    </row>
    <row r="8" spans="1:19" ht="13.8" x14ac:dyDescent="0.3">
      <c r="B8" s="2">
        <f t="shared" si="2"/>
        <v>2024</v>
      </c>
      <c r="C8" s="3">
        <f t="shared" si="3"/>
        <v>625.01825767292473</v>
      </c>
      <c r="D8" s="3">
        <f t="shared" si="0"/>
        <v>625.01825767292473</v>
      </c>
      <c r="E8" s="3">
        <f t="shared" si="4"/>
        <v>1.579951412372457</v>
      </c>
      <c r="F8" s="3">
        <f t="shared" si="4"/>
        <v>709.70774637311149</v>
      </c>
      <c r="G8" s="3">
        <f>+'[4]Colector Miraflores'!$AB$21</f>
        <v>422.38625236333633</v>
      </c>
      <c r="H8" s="3">
        <f t="shared" si="1"/>
        <v>202.63200530958841</v>
      </c>
      <c r="L8"/>
      <c r="M8"/>
      <c r="N8"/>
      <c r="O8"/>
      <c r="P8"/>
      <c r="Q8"/>
      <c r="R8"/>
      <c r="S8"/>
    </row>
    <row r="9" spans="1:19" ht="13.8" x14ac:dyDescent="0.3">
      <c r="B9" s="2">
        <f t="shared" si="2"/>
        <v>2025</v>
      </c>
      <c r="C9" s="3">
        <f t="shared" si="3"/>
        <v>625.01825767292473</v>
      </c>
      <c r="D9" s="3">
        <f t="shared" si="0"/>
        <v>625.01825767292473</v>
      </c>
      <c r="E9" s="3">
        <f t="shared" si="4"/>
        <v>1.579951412372457</v>
      </c>
      <c r="F9" s="3">
        <f t="shared" si="4"/>
        <v>709.70774637311149</v>
      </c>
      <c r="G9" s="3">
        <f>+'[5]Colector Miraflores'!$AB$21</f>
        <v>430.50687181605849</v>
      </c>
      <c r="H9" s="3">
        <f t="shared" si="1"/>
        <v>194.51138585686624</v>
      </c>
      <c r="L9"/>
      <c r="M9"/>
      <c r="N9"/>
      <c r="O9"/>
      <c r="P9"/>
      <c r="Q9"/>
      <c r="R9"/>
      <c r="S9"/>
    </row>
    <row r="10" spans="1:19" ht="13.8" x14ac:dyDescent="0.3">
      <c r="B10" s="2">
        <f t="shared" si="2"/>
        <v>2026</v>
      </c>
      <c r="C10" s="3">
        <f t="shared" si="3"/>
        <v>625.01825767292473</v>
      </c>
      <c r="D10" s="3">
        <f t="shared" si="0"/>
        <v>625.01825767292473</v>
      </c>
      <c r="E10" s="3">
        <f t="shared" si="4"/>
        <v>1.579951412372457</v>
      </c>
      <c r="F10" s="3">
        <f t="shared" si="4"/>
        <v>709.70774637311149</v>
      </c>
      <c r="G10" s="3">
        <f>+'[6]Colector Miraflores'!$AB$21</f>
        <v>438.70990117823004</v>
      </c>
      <c r="H10" s="3">
        <f t="shared" si="1"/>
        <v>186.30835649469469</v>
      </c>
      <c r="L10"/>
      <c r="M10"/>
      <c r="N10"/>
      <c r="O10"/>
      <c r="P10"/>
      <c r="Q10"/>
      <c r="R10"/>
      <c r="S10"/>
    </row>
    <row r="11" spans="1:19" ht="13.8" x14ac:dyDescent="0.3">
      <c r="B11" s="2">
        <f t="shared" si="2"/>
        <v>2027</v>
      </c>
      <c r="C11" s="3">
        <f t="shared" si="3"/>
        <v>625.01825767292473</v>
      </c>
      <c r="D11" s="3">
        <f t="shared" si="0"/>
        <v>625.01825767292473</v>
      </c>
      <c r="E11" s="3">
        <f t="shared" si="4"/>
        <v>1.579951412372457</v>
      </c>
      <c r="F11" s="3">
        <f t="shared" si="4"/>
        <v>709.70774637311149</v>
      </c>
      <c r="G11" s="3">
        <f>+'[7]Colector Miraflores'!$AB$21</f>
        <v>446.97993943526285</v>
      </c>
      <c r="H11" s="3">
        <f t="shared" si="1"/>
        <v>178.03831823766188</v>
      </c>
      <c r="L11"/>
      <c r="M11"/>
      <c r="N11"/>
      <c r="O11"/>
      <c r="P11"/>
      <c r="Q11"/>
      <c r="R11"/>
      <c r="S11"/>
    </row>
    <row r="12" spans="1:19" ht="13.8" x14ac:dyDescent="0.3">
      <c r="B12" s="2">
        <f t="shared" si="2"/>
        <v>2028</v>
      </c>
      <c r="C12" s="3">
        <f t="shared" si="3"/>
        <v>625.01825767292473</v>
      </c>
      <c r="D12" s="3">
        <f t="shared" si="0"/>
        <v>625.01825767292473</v>
      </c>
      <c r="E12" s="3">
        <f t="shared" si="4"/>
        <v>1.579951412372457</v>
      </c>
      <c r="F12" s="3">
        <f t="shared" si="4"/>
        <v>709.70774637311149</v>
      </c>
      <c r="G12" s="3">
        <f>+'[8]Colector Miraflores'!$AB$21</f>
        <v>455.34880042182363</v>
      </c>
      <c r="H12" s="3">
        <f t="shared" si="1"/>
        <v>169.66945725110111</v>
      </c>
      <c r="L12"/>
      <c r="M12"/>
      <c r="N12"/>
      <c r="O12"/>
      <c r="P12"/>
      <c r="Q12"/>
      <c r="R12"/>
      <c r="S12"/>
    </row>
    <row r="13" spans="1:19" ht="13.8" x14ac:dyDescent="0.3">
      <c r="B13" s="2">
        <f t="shared" si="2"/>
        <v>2029</v>
      </c>
      <c r="C13" s="3">
        <f t="shared" si="3"/>
        <v>625.01825767292473</v>
      </c>
      <c r="D13" s="3">
        <f t="shared" si="0"/>
        <v>625.01825767292473</v>
      </c>
      <c r="E13" s="3">
        <f t="shared" si="4"/>
        <v>1.579951412372457</v>
      </c>
      <c r="F13" s="3">
        <f t="shared" si="4"/>
        <v>709.70774637311149</v>
      </c>
      <c r="G13" s="3">
        <f>+'[9]Colector Miraflores'!$AB$21</f>
        <v>463.73576176385529</v>
      </c>
      <c r="H13" s="3">
        <f t="shared" si="1"/>
        <v>161.28249590906944</v>
      </c>
      <c r="L13"/>
      <c r="M13"/>
      <c r="N13"/>
      <c r="O13"/>
      <c r="P13"/>
      <c r="Q13"/>
      <c r="R13"/>
      <c r="S13"/>
    </row>
    <row r="14" spans="1:19" ht="13.8" x14ac:dyDescent="0.3">
      <c r="B14" s="2">
        <f t="shared" si="2"/>
        <v>2030</v>
      </c>
      <c r="C14" s="3">
        <f t="shared" si="3"/>
        <v>625.01825767292473</v>
      </c>
      <c r="D14" s="3">
        <f t="shared" si="0"/>
        <v>625.01825767292473</v>
      </c>
      <c r="E14" s="3">
        <f t="shared" si="4"/>
        <v>1.579951412372457</v>
      </c>
      <c r="F14" s="3">
        <f t="shared" si="4"/>
        <v>709.70774637311149</v>
      </c>
      <c r="G14" s="3">
        <f>+'[10]Colector Miraflores'!$AB$21</f>
        <v>472.20530654972691</v>
      </c>
      <c r="H14" s="3">
        <f t="shared" si="1"/>
        <v>152.81295112319782</v>
      </c>
      <c r="L14"/>
      <c r="M14"/>
      <c r="N14"/>
      <c r="O14"/>
      <c r="P14"/>
      <c r="Q14"/>
      <c r="R14"/>
      <c r="S14"/>
    </row>
    <row r="15" spans="1:19" ht="13.8" x14ac:dyDescent="0.3">
      <c r="B15" s="2">
        <f t="shared" si="2"/>
        <v>2031</v>
      </c>
      <c r="C15" s="3">
        <f t="shared" si="3"/>
        <v>625.01825767292473</v>
      </c>
      <c r="D15" s="3">
        <f t="shared" si="0"/>
        <v>625.01825767292473</v>
      </c>
      <c r="E15" s="3">
        <f t="shared" si="4"/>
        <v>1.579951412372457</v>
      </c>
      <c r="F15" s="3">
        <f t="shared" si="4"/>
        <v>709.70774637311149</v>
      </c>
      <c r="G15" s="3">
        <f>+'[11]Colector Miraflores'!$AB$21</f>
        <v>480.74062110972216</v>
      </c>
      <c r="H15" s="3">
        <f t="shared" si="1"/>
        <v>144.27763656320258</v>
      </c>
      <c r="L15"/>
      <c r="M15"/>
      <c r="N15"/>
      <c r="O15"/>
      <c r="P15"/>
      <c r="Q15"/>
      <c r="R15"/>
      <c r="S15"/>
    </row>
    <row r="16" spans="1:19" ht="13.8" x14ac:dyDescent="0.3">
      <c r="B16" s="2">
        <f t="shared" si="2"/>
        <v>2032</v>
      </c>
      <c r="C16" s="3">
        <f t="shared" si="3"/>
        <v>625.01825767292473</v>
      </c>
      <c r="D16" s="3">
        <f t="shared" si="0"/>
        <v>625.01825767292473</v>
      </c>
      <c r="E16" s="3">
        <f t="shared" si="4"/>
        <v>1.579951412372457</v>
      </c>
      <c r="F16" s="3">
        <f t="shared" si="4"/>
        <v>709.70774637311149</v>
      </c>
      <c r="G16" s="3">
        <f>+'[12]Colector Miraflores'!$AB$21</f>
        <v>489.37531736871347</v>
      </c>
      <c r="H16" s="3">
        <f t="shared" si="1"/>
        <v>135.64294030421127</v>
      </c>
      <c r="L16"/>
      <c r="M16"/>
      <c r="N16"/>
      <c r="O16"/>
      <c r="P16"/>
      <c r="Q16"/>
      <c r="R16"/>
      <c r="S16"/>
    </row>
    <row r="17" spans="2:19" ht="13.8" x14ac:dyDescent="0.3">
      <c r="B17" s="2">
        <f t="shared" si="2"/>
        <v>2033</v>
      </c>
      <c r="C17" s="3">
        <f t="shared" si="3"/>
        <v>625.01825767292473</v>
      </c>
      <c r="D17" s="3">
        <f t="shared" si="0"/>
        <v>625.01825767292473</v>
      </c>
      <c r="E17" s="3">
        <f t="shared" si="4"/>
        <v>1.579951412372457</v>
      </c>
      <c r="F17" s="3">
        <f t="shared" si="4"/>
        <v>709.70774637311149</v>
      </c>
      <c r="G17" s="3">
        <f>+'[13]Colector Miraflores'!$AB$21</f>
        <v>498.02360864817092</v>
      </c>
      <c r="H17" s="3">
        <f t="shared" si="1"/>
        <v>126.99464902475381</v>
      </c>
      <c r="L17"/>
      <c r="M17"/>
      <c r="N17"/>
      <c r="O17"/>
      <c r="P17"/>
      <c r="Q17"/>
      <c r="R17"/>
      <c r="S17"/>
    </row>
    <row r="18" spans="2:19" ht="13.8" x14ac:dyDescent="0.3">
      <c r="B18" s="2">
        <f t="shared" si="2"/>
        <v>2034</v>
      </c>
      <c r="C18" s="3">
        <f t="shared" si="3"/>
        <v>625.01825767292473</v>
      </c>
      <c r="D18" s="3">
        <f t="shared" si="0"/>
        <v>625.01825767292473</v>
      </c>
      <c r="E18" s="3">
        <f t="shared" si="4"/>
        <v>1.579951412372457</v>
      </c>
      <c r="F18" s="3">
        <f t="shared" si="4"/>
        <v>709.70774637311149</v>
      </c>
      <c r="G18" s="3">
        <f>+'[14]Colector Miraflores'!$AB$21</f>
        <v>506.75558773128932</v>
      </c>
      <c r="H18" s="3">
        <f t="shared" si="1"/>
        <v>118.26266994163541</v>
      </c>
      <c r="L18"/>
      <c r="M18"/>
      <c r="N18"/>
      <c r="O18"/>
      <c r="P18"/>
      <c r="Q18"/>
      <c r="R18"/>
      <c r="S18"/>
    </row>
    <row r="19" spans="2:19" ht="13.8" x14ac:dyDescent="0.3">
      <c r="B19" s="2">
        <f t="shared" si="2"/>
        <v>2035</v>
      </c>
      <c r="C19" s="3">
        <f t="shared" si="3"/>
        <v>625.01825767292473</v>
      </c>
      <c r="D19" s="3">
        <f t="shared" si="0"/>
        <v>625.01825767292473</v>
      </c>
      <c r="E19" s="3">
        <f t="shared" si="4"/>
        <v>1.579951412372457</v>
      </c>
      <c r="F19" s="3">
        <f t="shared" si="4"/>
        <v>709.70774637311149</v>
      </c>
      <c r="G19" s="3">
        <f>+'[15]Colector Miraflores'!$AB$21</f>
        <v>515.55157382184916</v>
      </c>
      <c r="H19" s="3">
        <f t="shared" si="1"/>
        <v>109.46668385107557</v>
      </c>
      <c r="L19"/>
      <c r="M19"/>
      <c r="N19"/>
      <c r="O19"/>
      <c r="P19"/>
      <c r="Q19"/>
      <c r="R19"/>
      <c r="S19"/>
    </row>
    <row r="20" spans="2:19" ht="13.8" x14ac:dyDescent="0.3">
      <c r="B20" s="2">
        <f t="shared" si="2"/>
        <v>2036</v>
      </c>
      <c r="C20" s="3">
        <f t="shared" si="3"/>
        <v>625.01825767292473</v>
      </c>
      <c r="D20" s="3">
        <f t="shared" si="0"/>
        <v>625.01825767292473</v>
      </c>
      <c r="E20" s="3">
        <f t="shared" si="4"/>
        <v>1.579951412372457</v>
      </c>
      <c r="F20" s="3">
        <f t="shared" si="4"/>
        <v>709.70774637311149</v>
      </c>
      <c r="G20" s="3">
        <f>+'[16]Colector Miraflores'!$AB$21</f>
        <v>524.44797075525423</v>
      </c>
      <c r="H20" s="3">
        <f t="shared" si="1"/>
        <v>100.5702869176705</v>
      </c>
      <c r="L20"/>
      <c r="M20"/>
      <c r="N20"/>
      <c r="O20"/>
      <c r="P20"/>
      <c r="Q20"/>
      <c r="R20"/>
      <c r="S20"/>
    </row>
    <row r="21" spans="2:19" ht="13.8" x14ac:dyDescent="0.3">
      <c r="B21" s="2">
        <f t="shared" si="2"/>
        <v>2037</v>
      </c>
      <c r="C21" s="3">
        <f t="shared" si="3"/>
        <v>625.01825767292473</v>
      </c>
      <c r="D21" s="3">
        <f t="shared" si="0"/>
        <v>625.01825767292473</v>
      </c>
      <c r="E21" s="3">
        <f t="shared" si="4"/>
        <v>1.579951412372457</v>
      </c>
      <c r="F21" s="3">
        <f t="shared" si="4"/>
        <v>709.70774637311149</v>
      </c>
      <c r="G21" s="3">
        <f>+'[1]Colector Miraflores'!$AB$21</f>
        <v>533.35483760973352</v>
      </c>
      <c r="H21" s="3">
        <f t="shared" si="1"/>
        <v>91.663420063191211</v>
      </c>
      <c r="I21" s="13">
        <f>+G21/G6-1</f>
        <v>0.32213767237083202</v>
      </c>
      <c r="L21"/>
      <c r="M21"/>
      <c r="N21"/>
      <c r="O21"/>
      <c r="P21"/>
      <c r="Q21"/>
      <c r="R21"/>
      <c r="S21"/>
    </row>
    <row r="22" spans="2:19" x14ac:dyDescent="0.3">
      <c r="L22" s="9"/>
    </row>
    <row r="23" spans="2:19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2:S23"/>
  <sheetViews>
    <sheetView showGridLines="0" zoomScale="85" zoomScaleNormal="90" workbookViewId="0">
      <selection activeCell="L3" sqref="L3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9" x14ac:dyDescent="0.3">
      <c r="B2" s="5" t="s">
        <v>79</v>
      </c>
      <c r="E2" s="6" t="s">
        <v>7</v>
      </c>
      <c r="F2" s="7">
        <f>+'[1]Colector Gral Lagos I-V'!$N$50</f>
        <v>675.53</v>
      </c>
      <c r="G2" s="8" t="s">
        <v>8</v>
      </c>
      <c r="L2" s="5" t="s">
        <v>80</v>
      </c>
      <c r="O2" s="6"/>
      <c r="P2" s="7"/>
      <c r="Q2" s="8"/>
    </row>
    <row r="3" spans="1:19" x14ac:dyDescent="0.3">
      <c r="L3" s="49" t="s">
        <v>90</v>
      </c>
    </row>
    <row r="4" spans="1:19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  <c r="L4" s="42" t="s">
        <v>0</v>
      </c>
      <c r="M4" s="42" t="s">
        <v>13</v>
      </c>
      <c r="N4" s="43" t="s">
        <v>14</v>
      </c>
      <c r="O4" s="44"/>
      <c r="P4" s="44"/>
      <c r="Q4" s="45"/>
      <c r="R4" s="46" t="s">
        <v>19</v>
      </c>
    </row>
    <row r="5" spans="1:19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42"/>
      <c r="M5" s="42"/>
      <c r="N5" s="18" t="s">
        <v>17</v>
      </c>
      <c r="O5" s="18" t="s">
        <v>16</v>
      </c>
      <c r="P5" s="18" t="s">
        <v>15</v>
      </c>
      <c r="Q5" s="18" t="s">
        <v>18</v>
      </c>
      <c r="R5" s="47"/>
    </row>
    <row r="6" spans="1:19" x14ac:dyDescent="0.3">
      <c r="A6" s="12" t="s">
        <v>6</v>
      </c>
      <c r="B6" s="2">
        <f>+'Colec Gral Lagos IV'!B6</f>
        <v>2022</v>
      </c>
      <c r="C6" s="3">
        <f>+SUMPRODUCT('[1]Colector Gral Lagos I-V'!$AL$43:$AL$50,'[1]Colector Gral Lagos I-V'!$M$43:$M$50)/F2</f>
        <v>447.92800641130873</v>
      </c>
      <c r="D6" s="3">
        <f t="shared" ref="D6:D21" si="0">+C6</f>
        <v>447.92800641130873</v>
      </c>
      <c r="E6" s="3">
        <f>D6/(0.25*PI()*(F6/1000)^2)/1000</f>
        <v>1.1639176550148242</v>
      </c>
      <c r="F6" s="3">
        <f>+SUMPRODUCT('[1]Colector Gral Lagos I-V'!$F$43:$F$50,'[1]Colector Gral Lagos I-V'!$M$43:$M$50)/F2</f>
        <v>700</v>
      </c>
      <c r="G6" s="3">
        <f>+'[2]Colector Gral Lagos I-V'!$AB$50</f>
        <v>398.75376050318715</v>
      </c>
      <c r="H6" s="3">
        <f t="shared" ref="H6:H21" si="1">+D6-G6</f>
        <v>49.174245908121577</v>
      </c>
      <c r="L6" s="2">
        <f>+B6</f>
        <v>2022</v>
      </c>
      <c r="M6" s="1"/>
      <c r="N6" s="14"/>
      <c r="O6" s="14"/>
      <c r="P6" s="14"/>
      <c r="Q6" s="14"/>
      <c r="R6" s="1"/>
    </row>
    <row r="7" spans="1:19" x14ac:dyDescent="0.3">
      <c r="B7" s="2">
        <f t="shared" ref="B7:B21" si="2">+B6+1</f>
        <v>2023</v>
      </c>
      <c r="C7" s="3">
        <f t="shared" ref="C7:C21" si="3">+C6</f>
        <v>447.92800641130873</v>
      </c>
      <c r="D7" s="3">
        <f t="shared" si="0"/>
        <v>447.92800641130873</v>
      </c>
      <c r="E7" s="3">
        <f t="shared" ref="E7:F21" si="4">+E6</f>
        <v>1.1639176550148242</v>
      </c>
      <c r="F7" s="3">
        <f t="shared" si="4"/>
        <v>700</v>
      </c>
      <c r="G7" s="3">
        <f>+'[3]Colector Gral Lagos I-V'!$AB$50</f>
        <v>409.49246486583093</v>
      </c>
      <c r="H7" s="3">
        <f t="shared" si="1"/>
        <v>38.435541545477804</v>
      </c>
      <c r="L7" s="2">
        <f t="shared" ref="L7:L21" si="5">+L6+1</f>
        <v>2023</v>
      </c>
      <c r="M7" s="1"/>
      <c r="N7" s="14"/>
      <c r="O7" s="14"/>
      <c r="P7" s="14"/>
      <c r="Q7" s="14"/>
      <c r="R7" s="1"/>
    </row>
    <row r="8" spans="1:19" x14ac:dyDescent="0.3">
      <c r="B8" s="2">
        <f t="shared" si="2"/>
        <v>2024</v>
      </c>
      <c r="C8" s="3">
        <f t="shared" si="3"/>
        <v>447.92800641130873</v>
      </c>
      <c r="D8" s="3">
        <f t="shared" si="0"/>
        <v>447.92800641130873</v>
      </c>
      <c r="E8" s="3">
        <f t="shared" si="4"/>
        <v>1.1639176550148242</v>
      </c>
      <c r="F8" s="3">
        <f t="shared" si="4"/>
        <v>700</v>
      </c>
      <c r="G8" s="3">
        <f>+'[4]Colector Gral Lagos I-V'!$AB$50</f>
        <v>417.48421824563729</v>
      </c>
      <c r="H8" s="3">
        <f t="shared" si="1"/>
        <v>30.443788165671435</v>
      </c>
      <c r="L8" s="2">
        <f t="shared" si="5"/>
        <v>2024</v>
      </c>
      <c r="M8" s="1"/>
      <c r="N8" s="4"/>
      <c r="O8" s="3"/>
      <c r="P8" s="1"/>
      <c r="Q8" s="3"/>
      <c r="R8" s="1"/>
    </row>
    <row r="9" spans="1:19" x14ac:dyDescent="0.3">
      <c r="B9" s="2">
        <f t="shared" si="2"/>
        <v>2025</v>
      </c>
      <c r="C9" s="3">
        <f t="shared" si="3"/>
        <v>447.92800641130873</v>
      </c>
      <c r="D9" s="3">
        <f t="shared" si="0"/>
        <v>447.92800641130873</v>
      </c>
      <c r="E9" s="3">
        <f t="shared" si="4"/>
        <v>1.1639176550148242</v>
      </c>
      <c r="F9" s="3">
        <f t="shared" si="4"/>
        <v>700</v>
      </c>
      <c r="G9" s="3">
        <f>+'[5]Colector Gral Lagos I-V'!$AB$50</f>
        <v>425.49692990688396</v>
      </c>
      <c r="H9" s="3">
        <f t="shared" si="1"/>
        <v>22.431076504424766</v>
      </c>
      <c r="L9" s="2">
        <f t="shared" si="5"/>
        <v>2025</v>
      </c>
      <c r="M9" s="1"/>
      <c r="N9" s="4"/>
      <c r="O9" s="3"/>
      <c r="P9" s="1"/>
      <c r="Q9" s="3"/>
      <c r="R9" s="1"/>
    </row>
    <row r="10" spans="1:19" x14ac:dyDescent="0.3">
      <c r="B10" s="2">
        <f t="shared" si="2"/>
        <v>2026</v>
      </c>
      <c r="C10" s="3">
        <f t="shared" si="3"/>
        <v>447.92800641130873</v>
      </c>
      <c r="D10" s="3">
        <f t="shared" si="0"/>
        <v>447.92800641130873</v>
      </c>
      <c r="E10" s="3">
        <f t="shared" si="4"/>
        <v>1.1639176550148242</v>
      </c>
      <c r="F10" s="3">
        <f t="shared" si="4"/>
        <v>700</v>
      </c>
      <c r="G10" s="3">
        <f>+'[6]Colector Gral Lagos I-V'!$AB$50</f>
        <v>433.59097698932402</v>
      </c>
      <c r="H10" s="3">
        <f t="shared" si="1"/>
        <v>14.33702942198471</v>
      </c>
      <c r="L10" s="2">
        <f t="shared" si="5"/>
        <v>2026</v>
      </c>
      <c r="M10" s="1"/>
      <c r="N10" s="4"/>
      <c r="O10" s="3"/>
      <c r="P10" s="1"/>
      <c r="Q10" s="3"/>
      <c r="R10" s="1"/>
    </row>
    <row r="11" spans="1:19" x14ac:dyDescent="0.3">
      <c r="B11" s="2">
        <f t="shared" si="2"/>
        <v>2027</v>
      </c>
      <c r="C11" s="3">
        <f t="shared" si="3"/>
        <v>447.92800641130873</v>
      </c>
      <c r="D11" s="3">
        <f t="shared" si="0"/>
        <v>447.92800641130873</v>
      </c>
      <c r="E11" s="3">
        <f t="shared" si="4"/>
        <v>1.1639176550148242</v>
      </c>
      <c r="F11" s="3">
        <f t="shared" si="4"/>
        <v>700</v>
      </c>
      <c r="G11" s="3">
        <f>+'[7]Colector Gral Lagos I-V'!$AB$50</f>
        <v>441.75116354619217</v>
      </c>
      <c r="H11" s="3">
        <f t="shared" si="1"/>
        <v>6.176842865116555</v>
      </c>
      <c r="L11" s="2">
        <f t="shared" si="5"/>
        <v>2027</v>
      </c>
      <c r="M11" s="3"/>
      <c r="N11" s="4"/>
      <c r="O11" s="3"/>
      <c r="P11" s="1"/>
      <c r="Q11" s="3"/>
      <c r="R11" s="1"/>
    </row>
    <row r="12" spans="1:19" x14ac:dyDescent="0.3">
      <c r="B12" s="2">
        <f t="shared" si="2"/>
        <v>2028</v>
      </c>
      <c r="C12" s="3">
        <f t="shared" si="3"/>
        <v>447.92800641130873</v>
      </c>
      <c r="D12" s="3">
        <f t="shared" si="0"/>
        <v>447.92800641130873</v>
      </c>
      <c r="E12" s="3">
        <f t="shared" si="4"/>
        <v>1.1639176550148242</v>
      </c>
      <c r="F12" s="3">
        <f t="shared" si="4"/>
        <v>700</v>
      </c>
      <c r="G12" s="3">
        <f>+'[8]Colector Gral Lagos I-V'!$AB$50</f>
        <v>450.00888046794086</v>
      </c>
      <c r="H12" s="3">
        <f t="shared" si="1"/>
        <v>-2.0808740566321262</v>
      </c>
      <c r="L12" s="2">
        <f t="shared" si="5"/>
        <v>2028</v>
      </c>
      <c r="M12" s="3"/>
      <c r="N12" s="4"/>
      <c r="O12" s="3"/>
      <c r="P12" s="1"/>
      <c r="Q12" s="3"/>
      <c r="R12" s="1"/>
    </row>
    <row r="13" spans="1:19" x14ac:dyDescent="0.3">
      <c r="B13" s="2">
        <f t="shared" si="2"/>
        <v>2029</v>
      </c>
      <c r="C13" s="3">
        <f t="shared" si="3"/>
        <v>447.92800641130873</v>
      </c>
      <c r="D13" s="3">
        <f t="shared" si="0"/>
        <v>447.92800641130873</v>
      </c>
      <c r="E13" s="3">
        <f t="shared" si="4"/>
        <v>1.1639176550148242</v>
      </c>
      <c r="F13" s="3">
        <f t="shared" si="4"/>
        <v>700</v>
      </c>
      <c r="G13" s="3">
        <f>+'[9]Colector Gral Lagos I-V'!$AB$50</f>
        <v>458.28447938881891</v>
      </c>
      <c r="H13" s="3">
        <f t="shared" si="1"/>
        <v>-10.35647297751018</v>
      </c>
      <c r="L13" s="2">
        <f t="shared" si="5"/>
        <v>2029</v>
      </c>
      <c r="M13" s="3"/>
      <c r="N13" s="4"/>
      <c r="O13" s="3"/>
      <c r="P13" s="1"/>
      <c r="Q13" s="3"/>
      <c r="R13" s="1"/>
    </row>
    <row r="14" spans="1:19" x14ac:dyDescent="0.3">
      <c r="B14" s="2">
        <f t="shared" si="2"/>
        <v>2030</v>
      </c>
      <c r="C14" s="3">
        <f t="shared" si="3"/>
        <v>447.92800641130873</v>
      </c>
      <c r="D14" s="3">
        <f t="shared" si="0"/>
        <v>447.92800641130873</v>
      </c>
      <c r="E14" s="3">
        <f t="shared" si="4"/>
        <v>1.1639176550148242</v>
      </c>
      <c r="F14" s="3">
        <f t="shared" si="4"/>
        <v>700</v>
      </c>
      <c r="G14" s="3">
        <f>+'[10]Colector Gral Lagos I-V'!$AB$50</f>
        <v>466.64158589832914</v>
      </c>
      <c r="H14" s="3">
        <f t="shared" si="1"/>
        <v>-18.713579487020411</v>
      </c>
      <c r="L14" s="2">
        <f t="shared" si="5"/>
        <v>2030</v>
      </c>
      <c r="M14" s="3"/>
      <c r="N14" s="4"/>
      <c r="O14" s="3"/>
      <c r="P14" s="1"/>
      <c r="Q14" s="1"/>
      <c r="R14" s="1"/>
    </row>
    <row r="15" spans="1:19" x14ac:dyDescent="0.3">
      <c r="B15" s="2">
        <f t="shared" si="2"/>
        <v>2031</v>
      </c>
      <c r="C15" s="3">
        <f t="shared" si="3"/>
        <v>447.92800641130873</v>
      </c>
      <c r="D15" s="3">
        <f t="shared" si="0"/>
        <v>447.92800641130873</v>
      </c>
      <c r="E15" s="3">
        <f t="shared" si="4"/>
        <v>1.1639176550148242</v>
      </c>
      <c r="F15" s="3">
        <f t="shared" si="4"/>
        <v>700</v>
      </c>
      <c r="G15" s="3">
        <f>+'[11]Colector Gral Lagos I-V'!$AB$50</f>
        <v>475.06361028399641</v>
      </c>
      <c r="H15" s="3">
        <f t="shared" si="1"/>
        <v>-27.135603872687682</v>
      </c>
      <c r="L15" s="2">
        <f t="shared" si="5"/>
        <v>2031</v>
      </c>
      <c r="M15" s="3"/>
      <c r="N15" s="4"/>
      <c r="O15" s="3"/>
      <c r="P15" s="3"/>
      <c r="Q15" s="3"/>
      <c r="R15" s="3"/>
      <c r="S15" s="12">
        <f>+'[1]Colector Gral Lagos I-V (c_Pro)'!$F$114</f>
        <v>327.60000000000002</v>
      </c>
    </row>
    <row r="16" spans="1:19" x14ac:dyDescent="0.3">
      <c r="B16" s="2">
        <f t="shared" si="2"/>
        <v>2032</v>
      </c>
      <c r="C16" s="3">
        <f t="shared" si="3"/>
        <v>447.92800641130873</v>
      </c>
      <c r="D16" s="3">
        <f t="shared" si="0"/>
        <v>447.92800641130873</v>
      </c>
      <c r="E16" s="3">
        <f t="shared" si="4"/>
        <v>1.1639176550148242</v>
      </c>
      <c r="F16" s="3">
        <f t="shared" si="4"/>
        <v>700</v>
      </c>
      <c r="G16" s="3">
        <f>+'[12]Colector Gral Lagos I-V'!$AB$50</f>
        <v>483.58371759659838</v>
      </c>
      <c r="H16" s="3">
        <f t="shared" si="1"/>
        <v>-35.655711185289647</v>
      </c>
      <c r="L16" s="2">
        <f t="shared" si="5"/>
        <v>2032</v>
      </c>
      <c r="M16" s="3"/>
      <c r="N16" s="4"/>
      <c r="O16" s="3"/>
      <c r="P16" s="3"/>
      <c r="Q16" s="3"/>
      <c r="R16" s="3"/>
    </row>
    <row r="17" spans="2:18" x14ac:dyDescent="0.3">
      <c r="B17" s="2">
        <f t="shared" si="2"/>
        <v>2033</v>
      </c>
      <c r="C17" s="3">
        <f t="shared" si="3"/>
        <v>447.92800641130873</v>
      </c>
      <c r="D17" s="3">
        <f t="shared" si="0"/>
        <v>447.92800641130873</v>
      </c>
      <c r="E17" s="3">
        <f t="shared" si="4"/>
        <v>1.1639176550148242</v>
      </c>
      <c r="F17" s="3">
        <f t="shared" si="4"/>
        <v>700</v>
      </c>
      <c r="G17" s="3">
        <f>+'[13]Colector Gral Lagos I-V'!$AB$50</f>
        <v>492.11726271333453</v>
      </c>
      <c r="H17" s="3">
        <f t="shared" si="1"/>
        <v>-44.189256302025797</v>
      </c>
      <c r="L17" s="2">
        <f t="shared" si="5"/>
        <v>2033</v>
      </c>
      <c r="M17" s="3"/>
      <c r="N17" s="4"/>
      <c r="O17" s="3"/>
      <c r="P17" s="3"/>
      <c r="Q17" s="3"/>
      <c r="R17" s="3"/>
    </row>
    <row r="18" spans="2:18" x14ac:dyDescent="0.3">
      <c r="B18" s="2">
        <f t="shared" si="2"/>
        <v>2034</v>
      </c>
      <c r="C18" s="3">
        <f t="shared" si="3"/>
        <v>447.92800641130873</v>
      </c>
      <c r="D18" s="3">
        <f t="shared" si="0"/>
        <v>447.92800641130873</v>
      </c>
      <c r="E18" s="3">
        <f t="shared" si="4"/>
        <v>1.1639176550148242</v>
      </c>
      <c r="F18" s="3">
        <f t="shared" si="4"/>
        <v>700</v>
      </c>
      <c r="G18" s="3">
        <f>+'[14]Colector Gral Lagos I-V'!$AB$50</f>
        <v>500.7334055193428</v>
      </c>
      <c r="H18" s="3">
        <f t="shared" si="1"/>
        <v>-52.805399108034067</v>
      </c>
      <c r="L18" s="2">
        <f t="shared" si="5"/>
        <v>2034</v>
      </c>
      <c r="M18" s="3"/>
      <c r="N18" s="4"/>
      <c r="O18" s="3"/>
      <c r="P18" s="3"/>
      <c r="Q18" s="3"/>
      <c r="R18" s="3"/>
    </row>
    <row r="19" spans="2:18" x14ac:dyDescent="0.3">
      <c r="B19" s="2">
        <f t="shared" si="2"/>
        <v>2035</v>
      </c>
      <c r="C19" s="3">
        <f t="shared" si="3"/>
        <v>447.92800641130873</v>
      </c>
      <c r="D19" s="3">
        <f t="shared" si="0"/>
        <v>447.92800641130873</v>
      </c>
      <c r="E19" s="3">
        <f t="shared" si="4"/>
        <v>1.1639176550148242</v>
      </c>
      <c r="F19" s="3">
        <f t="shared" si="4"/>
        <v>700</v>
      </c>
      <c r="G19" s="3">
        <f>+'[15]Colector Gral Lagos I-V'!$AB$50</f>
        <v>509.41272820606559</v>
      </c>
      <c r="H19" s="3">
        <f t="shared" si="1"/>
        <v>-61.484721794756865</v>
      </c>
      <c r="L19" s="2">
        <f t="shared" si="5"/>
        <v>2035</v>
      </c>
      <c r="M19" s="3"/>
      <c r="N19" s="4"/>
      <c r="O19" s="3"/>
      <c r="P19" s="3"/>
      <c r="Q19" s="3"/>
      <c r="R19" s="3"/>
    </row>
    <row r="20" spans="2:18" x14ac:dyDescent="0.3">
      <c r="B20" s="2">
        <f t="shared" si="2"/>
        <v>2036</v>
      </c>
      <c r="C20" s="3">
        <f t="shared" si="3"/>
        <v>447.92800641130873</v>
      </c>
      <c r="D20" s="3">
        <f t="shared" si="0"/>
        <v>447.92800641130873</v>
      </c>
      <c r="E20" s="3">
        <f t="shared" si="4"/>
        <v>1.1639176550148242</v>
      </c>
      <c r="F20" s="3">
        <f t="shared" si="4"/>
        <v>700</v>
      </c>
      <c r="G20" s="3">
        <f>+'[16]Colector Gral Lagos I-V'!$AB$50</f>
        <v>518.19115002148192</v>
      </c>
      <c r="H20" s="3">
        <f t="shared" si="1"/>
        <v>-70.263143610173188</v>
      </c>
      <c r="L20" s="2">
        <f t="shared" si="5"/>
        <v>2036</v>
      </c>
      <c r="M20" s="3"/>
      <c r="N20" s="4"/>
      <c r="O20" s="3"/>
      <c r="P20" s="3"/>
      <c r="Q20" s="3"/>
      <c r="R20" s="3"/>
    </row>
    <row r="21" spans="2:18" x14ac:dyDescent="0.3">
      <c r="B21" s="2">
        <f t="shared" si="2"/>
        <v>2037</v>
      </c>
      <c r="C21" s="3">
        <f t="shared" si="3"/>
        <v>447.92800641130873</v>
      </c>
      <c r="D21" s="3">
        <f t="shared" si="0"/>
        <v>447.92800641130873</v>
      </c>
      <c r="E21" s="3">
        <f t="shared" si="4"/>
        <v>1.1639176550148242</v>
      </c>
      <c r="F21" s="3">
        <f t="shared" si="4"/>
        <v>700</v>
      </c>
      <c r="G21" s="3">
        <f>+'[1]Colector Gral Lagos I-V'!$AB$50</f>
        <v>526.97992659762122</v>
      </c>
      <c r="H21" s="3">
        <f t="shared" si="1"/>
        <v>-79.051920186312486</v>
      </c>
      <c r="I21" s="13">
        <f>+G21/G6-1</f>
        <v>0.32156728987991379</v>
      </c>
      <c r="L21" s="2">
        <f t="shared" si="5"/>
        <v>2037</v>
      </c>
      <c r="M21" s="3"/>
      <c r="N21" s="4"/>
      <c r="O21" s="3"/>
      <c r="P21" s="3"/>
      <c r="Q21" s="3"/>
      <c r="R21" s="3"/>
    </row>
    <row r="22" spans="2:18" x14ac:dyDescent="0.3">
      <c r="L22" s="9"/>
    </row>
    <row r="23" spans="2:18" x14ac:dyDescent="0.3">
      <c r="L23" s="9"/>
    </row>
  </sheetData>
  <mergeCells count="9">
    <mergeCell ref="L4:L5"/>
    <mergeCell ref="M4:M5"/>
    <mergeCell ref="N4:Q4"/>
    <mergeCell ref="R4:R5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S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1" spans="1:19" ht="13.8" x14ac:dyDescent="0.3">
      <c r="L1"/>
      <c r="M1"/>
      <c r="N1"/>
      <c r="O1"/>
      <c r="P1"/>
      <c r="Q1"/>
      <c r="R1"/>
      <c r="S1"/>
    </row>
    <row r="2" spans="1:19" ht="13.8" x14ac:dyDescent="0.3">
      <c r="B2" s="5" t="s">
        <v>60</v>
      </c>
      <c r="E2" s="6" t="s">
        <v>7</v>
      </c>
      <c r="F2" s="7">
        <f>+'[1]Colector Gral Lagos I-V'!$N$40</f>
        <v>253.5</v>
      </c>
      <c r="G2" s="8" t="s">
        <v>8</v>
      </c>
      <c r="L2"/>
      <c r="M2"/>
      <c r="N2"/>
      <c r="O2"/>
      <c r="P2"/>
      <c r="Q2"/>
      <c r="R2"/>
      <c r="S2"/>
    </row>
    <row r="3" spans="1:19" ht="13.8" x14ac:dyDescent="0.3">
      <c r="L3"/>
      <c r="M3"/>
      <c r="N3"/>
      <c r="O3"/>
      <c r="P3"/>
      <c r="Q3"/>
      <c r="R3"/>
      <c r="S3"/>
    </row>
    <row r="4" spans="1:19" ht="13.8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  <c r="L4"/>
      <c r="M4"/>
      <c r="N4"/>
      <c r="O4"/>
      <c r="P4"/>
      <c r="Q4"/>
      <c r="R4"/>
      <c r="S4"/>
    </row>
    <row r="5" spans="1:19" ht="13.8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/>
      <c r="M5"/>
      <c r="N5"/>
      <c r="O5"/>
      <c r="P5"/>
      <c r="Q5"/>
      <c r="R5"/>
      <c r="S5"/>
    </row>
    <row r="6" spans="1:19" ht="13.8" x14ac:dyDescent="0.3">
      <c r="A6" s="12" t="s">
        <v>6</v>
      </c>
      <c r="B6" s="2">
        <f>+'Colec Gral Lagos III'!B6</f>
        <v>2022</v>
      </c>
      <c r="C6" s="3">
        <f>+SUMPRODUCT('[1]Colector Gral Lagos I-V'!$AL$38:$AL$40,'[1]Colector Gral Lagos I-V'!$M$38:$M$40)/F2</f>
        <v>367.09864495847569</v>
      </c>
      <c r="D6" s="3">
        <f t="shared" ref="D6:D21" si="0">+C6</f>
        <v>367.09864495847569</v>
      </c>
      <c r="E6" s="3">
        <f>D6/(0.25*PI()*(F6/1000)^2)/1000</f>
        <v>1.298345865499513</v>
      </c>
      <c r="F6" s="3">
        <f>+SUMPRODUCT('[1]Colector Gral Lagos I-V'!$F$38:$F$40,'[1]Colector Gral Lagos I-V'!$M$38:$M$40)/F2</f>
        <v>600</v>
      </c>
      <c r="G6" s="3">
        <f>+'[2]Colector Gral Lagos I-V'!$AB$40</f>
        <v>268.24824340936868</v>
      </c>
      <c r="H6" s="3">
        <f t="shared" ref="H6:H21" si="1">+D6-G6</f>
        <v>98.850401549107005</v>
      </c>
      <c r="L6"/>
      <c r="M6"/>
      <c r="N6"/>
      <c r="O6"/>
      <c r="P6"/>
      <c r="Q6"/>
      <c r="R6"/>
      <c r="S6"/>
    </row>
    <row r="7" spans="1:19" ht="13.8" x14ac:dyDescent="0.3">
      <c r="B7" s="2">
        <f t="shared" ref="B7:B21" si="2">+B6+1</f>
        <v>2023</v>
      </c>
      <c r="C7" s="3">
        <f t="shared" ref="C7:C21" si="3">+C6</f>
        <v>367.09864495847569</v>
      </c>
      <c r="D7" s="3">
        <f t="shared" si="0"/>
        <v>367.09864495847569</v>
      </c>
      <c r="E7" s="3">
        <f t="shared" ref="E7:F21" si="4">+E6</f>
        <v>1.298345865499513</v>
      </c>
      <c r="F7" s="3">
        <f t="shared" si="4"/>
        <v>600</v>
      </c>
      <c r="G7" s="3">
        <f>+'[3]Colector Gral Lagos I-V'!$AB$40</f>
        <v>275.60435355997561</v>
      </c>
      <c r="H7" s="3">
        <f t="shared" si="1"/>
        <v>91.494291398500081</v>
      </c>
      <c r="L7"/>
      <c r="M7"/>
      <c r="N7"/>
      <c r="O7"/>
      <c r="P7"/>
      <c r="Q7"/>
      <c r="R7"/>
      <c r="S7"/>
    </row>
    <row r="8" spans="1:19" ht="13.8" x14ac:dyDescent="0.3">
      <c r="B8" s="2">
        <f t="shared" si="2"/>
        <v>2024</v>
      </c>
      <c r="C8" s="3">
        <f t="shared" si="3"/>
        <v>367.09864495847569</v>
      </c>
      <c r="D8" s="3">
        <f t="shared" si="0"/>
        <v>367.09864495847569</v>
      </c>
      <c r="E8" s="3">
        <f t="shared" si="4"/>
        <v>1.298345865499513</v>
      </c>
      <c r="F8" s="3">
        <f t="shared" si="4"/>
        <v>600</v>
      </c>
      <c r="G8" s="3">
        <f>+'[4]Colector Gral Lagos I-V'!$AB$40</f>
        <v>281.09436158102005</v>
      </c>
      <c r="H8" s="3">
        <f t="shared" si="1"/>
        <v>86.004283377455636</v>
      </c>
      <c r="L8"/>
      <c r="M8"/>
      <c r="N8"/>
      <c r="O8"/>
      <c r="P8"/>
      <c r="Q8"/>
      <c r="R8"/>
      <c r="S8"/>
    </row>
    <row r="9" spans="1:19" ht="13.8" x14ac:dyDescent="0.3">
      <c r="B9" s="2">
        <f t="shared" si="2"/>
        <v>2025</v>
      </c>
      <c r="C9" s="3">
        <f t="shared" si="3"/>
        <v>367.09864495847569</v>
      </c>
      <c r="D9" s="3">
        <f t="shared" si="0"/>
        <v>367.09864495847569</v>
      </c>
      <c r="E9" s="3">
        <f t="shared" si="4"/>
        <v>1.298345865499513</v>
      </c>
      <c r="F9" s="3">
        <f t="shared" si="4"/>
        <v>600</v>
      </c>
      <c r="G9" s="3">
        <f>+'[5]Colector Gral Lagos I-V'!$AB$40</f>
        <v>286.60030454793667</v>
      </c>
      <c r="H9" s="3">
        <f t="shared" si="1"/>
        <v>80.498340410539015</v>
      </c>
      <c r="L9"/>
      <c r="M9"/>
      <c r="N9"/>
      <c r="O9"/>
      <c r="P9"/>
      <c r="Q9"/>
      <c r="R9"/>
      <c r="S9"/>
    </row>
    <row r="10" spans="1:19" ht="13.8" x14ac:dyDescent="0.3">
      <c r="B10" s="2">
        <f t="shared" si="2"/>
        <v>2026</v>
      </c>
      <c r="C10" s="3">
        <f t="shared" si="3"/>
        <v>367.09864495847569</v>
      </c>
      <c r="D10" s="3">
        <f t="shared" si="0"/>
        <v>367.09864495847569</v>
      </c>
      <c r="E10" s="3">
        <f t="shared" si="4"/>
        <v>1.298345865499513</v>
      </c>
      <c r="F10" s="3">
        <f t="shared" si="4"/>
        <v>600</v>
      </c>
      <c r="G10" s="3">
        <f>+'[6]Colector Gral Lagos I-V'!$AB$40</f>
        <v>292.16335898179051</v>
      </c>
      <c r="H10" s="3">
        <f t="shared" si="1"/>
        <v>74.935285976685179</v>
      </c>
      <c r="L10"/>
      <c r="M10"/>
      <c r="N10"/>
      <c r="O10"/>
      <c r="P10"/>
      <c r="Q10"/>
      <c r="R10"/>
      <c r="S10"/>
    </row>
    <row r="11" spans="1:19" ht="13.8" x14ac:dyDescent="0.3">
      <c r="B11" s="2">
        <f t="shared" si="2"/>
        <v>2027</v>
      </c>
      <c r="C11" s="3">
        <f t="shared" si="3"/>
        <v>367.09864495847569</v>
      </c>
      <c r="D11" s="3">
        <f t="shared" si="0"/>
        <v>367.09864495847569</v>
      </c>
      <c r="E11" s="3">
        <f t="shared" si="4"/>
        <v>1.298345865499513</v>
      </c>
      <c r="F11" s="3">
        <f t="shared" si="4"/>
        <v>600</v>
      </c>
      <c r="G11" s="3">
        <f>+'[7]Colector Gral Lagos I-V'!$AB$40</f>
        <v>297.77314591413926</v>
      </c>
      <c r="H11" s="3">
        <f t="shared" si="1"/>
        <v>69.325499044336425</v>
      </c>
      <c r="L11"/>
      <c r="M11"/>
      <c r="N11"/>
      <c r="O11"/>
      <c r="P11"/>
      <c r="Q11"/>
      <c r="R11"/>
      <c r="S11"/>
    </row>
    <row r="12" spans="1:19" ht="13.8" x14ac:dyDescent="0.3">
      <c r="B12" s="2">
        <f t="shared" si="2"/>
        <v>2028</v>
      </c>
      <c r="C12" s="3">
        <f t="shared" si="3"/>
        <v>367.09864495847569</v>
      </c>
      <c r="D12" s="3">
        <f t="shared" si="0"/>
        <v>367.09864495847569</v>
      </c>
      <c r="E12" s="3">
        <f t="shared" si="4"/>
        <v>1.298345865499513</v>
      </c>
      <c r="F12" s="3">
        <f t="shared" si="4"/>
        <v>600</v>
      </c>
      <c r="G12" s="3">
        <f>+'[8]Colector Gral Lagos I-V'!$AB$40</f>
        <v>303.45109353431292</v>
      </c>
      <c r="H12" s="3">
        <f t="shared" si="1"/>
        <v>63.647551424162771</v>
      </c>
      <c r="L12"/>
      <c r="M12"/>
      <c r="N12"/>
      <c r="O12"/>
      <c r="P12"/>
      <c r="Q12"/>
      <c r="R12"/>
      <c r="S12"/>
    </row>
    <row r="13" spans="1:19" ht="13.8" x14ac:dyDescent="0.3">
      <c r="B13" s="2">
        <f t="shared" si="2"/>
        <v>2029</v>
      </c>
      <c r="C13" s="3">
        <f t="shared" si="3"/>
        <v>367.09864495847569</v>
      </c>
      <c r="D13" s="3">
        <f t="shared" si="0"/>
        <v>367.09864495847569</v>
      </c>
      <c r="E13" s="3">
        <f t="shared" si="4"/>
        <v>1.298345865499513</v>
      </c>
      <c r="F13" s="3">
        <f t="shared" si="4"/>
        <v>600</v>
      </c>
      <c r="G13" s="3">
        <f>+'[9]Colector Gral Lagos I-V'!$AB$40</f>
        <v>309.1428877878426</v>
      </c>
      <c r="H13" s="3">
        <f t="shared" si="1"/>
        <v>57.955757170633092</v>
      </c>
      <c r="L13"/>
      <c r="M13"/>
      <c r="N13"/>
      <c r="O13"/>
      <c r="P13"/>
      <c r="Q13"/>
      <c r="R13"/>
      <c r="S13"/>
    </row>
    <row r="14" spans="1:19" ht="13.8" x14ac:dyDescent="0.3">
      <c r="B14" s="2">
        <f t="shared" si="2"/>
        <v>2030</v>
      </c>
      <c r="C14" s="3">
        <f t="shared" si="3"/>
        <v>367.09864495847569</v>
      </c>
      <c r="D14" s="3">
        <f t="shared" si="0"/>
        <v>367.09864495847569</v>
      </c>
      <c r="E14" s="3">
        <f t="shared" si="4"/>
        <v>1.298345865499513</v>
      </c>
      <c r="F14" s="3">
        <f t="shared" si="4"/>
        <v>600</v>
      </c>
      <c r="G14" s="3">
        <f>+'[10]Colector Gral Lagos I-V'!$AB$40</f>
        <v>314.89194974056517</v>
      </c>
      <c r="H14" s="3">
        <f t="shared" si="1"/>
        <v>52.206695217910521</v>
      </c>
      <c r="L14"/>
      <c r="M14"/>
      <c r="N14"/>
      <c r="O14"/>
      <c r="P14"/>
      <c r="Q14"/>
      <c r="R14"/>
      <c r="S14"/>
    </row>
    <row r="15" spans="1:19" ht="13.8" x14ac:dyDescent="0.3">
      <c r="B15" s="2">
        <f t="shared" si="2"/>
        <v>2031</v>
      </c>
      <c r="C15" s="3">
        <f t="shared" si="3"/>
        <v>367.09864495847569</v>
      </c>
      <c r="D15" s="3">
        <f t="shared" si="0"/>
        <v>367.09864495847569</v>
      </c>
      <c r="E15" s="3">
        <f t="shared" si="4"/>
        <v>1.298345865499513</v>
      </c>
      <c r="F15" s="3">
        <f t="shared" si="4"/>
        <v>600</v>
      </c>
      <c r="G15" s="3">
        <f>+'[11]Colector Gral Lagos I-V'!$AB$40</f>
        <v>320.68699329908952</v>
      </c>
      <c r="H15" s="3">
        <f t="shared" si="1"/>
        <v>46.411651659386166</v>
      </c>
      <c r="L15"/>
      <c r="M15"/>
      <c r="N15"/>
      <c r="O15"/>
      <c r="P15"/>
      <c r="Q15"/>
      <c r="R15"/>
      <c r="S15"/>
    </row>
    <row r="16" spans="1:19" ht="13.8" x14ac:dyDescent="0.3">
      <c r="B16" s="2">
        <f t="shared" si="2"/>
        <v>2032</v>
      </c>
      <c r="C16" s="3">
        <f t="shared" si="3"/>
        <v>367.09864495847569</v>
      </c>
      <c r="D16" s="3">
        <f t="shared" si="0"/>
        <v>367.09864495847569</v>
      </c>
      <c r="E16" s="3">
        <f t="shared" si="4"/>
        <v>1.298345865499513</v>
      </c>
      <c r="F16" s="3">
        <f t="shared" si="4"/>
        <v>600</v>
      </c>
      <c r="G16" s="3">
        <f>+'[12]Colector Gral Lagos I-V'!$AB$40</f>
        <v>326.55061963731703</v>
      </c>
      <c r="H16" s="3">
        <f t="shared" si="1"/>
        <v>40.548025321158661</v>
      </c>
      <c r="L16"/>
      <c r="M16"/>
      <c r="N16"/>
      <c r="O16"/>
      <c r="P16"/>
      <c r="Q16"/>
      <c r="R16"/>
      <c r="S16"/>
    </row>
    <row r="17" spans="2:19" ht="13.8" x14ac:dyDescent="0.3">
      <c r="B17" s="2">
        <f t="shared" si="2"/>
        <v>2033</v>
      </c>
      <c r="C17" s="3">
        <f t="shared" si="3"/>
        <v>367.09864495847569</v>
      </c>
      <c r="D17" s="3">
        <f t="shared" si="0"/>
        <v>367.09864495847569</v>
      </c>
      <c r="E17" s="3">
        <f t="shared" si="4"/>
        <v>1.298345865499513</v>
      </c>
      <c r="F17" s="3">
        <f t="shared" si="4"/>
        <v>600</v>
      </c>
      <c r="G17" s="3">
        <f>+'[13]Colector Gral Lagos I-V'!$AB$40</f>
        <v>332.4252253189714</v>
      </c>
      <c r="H17" s="3">
        <f t="shared" si="1"/>
        <v>34.673419639504289</v>
      </c>
      <c r="L17"/>
      <c r="M17"/>
      <c r="N17"/>
      <c r="O17"/>
      <c r="P17"/>
      <c r="Q17"/>
      <c r="R17"/>
      <c r="S17"/>
    </row>
    <row r="18" spans="2:19" ht="13.8" x14ac:dyDescent="0.3">
      <c r="B18" s="2">
        <f t="shared" si="2"/>
        <v>2034</v>
      </c>
      <c r="C18" s="3">
        <f t="shared" si="3"/>
        <v>367.09864495847569</v>
      </c>
      <c r="D18" s="3">
        <f t="shared" si="0"/>
        <v>367.09864495847569</v>
      </c>
      <c r="E18" s="3">
        <f t="shared" si="4"/>
        <v>1.298345865499513</v>
      </c>
      <c r="F18" s="3">
        <f t="shared" si="4"/>
        <v>600</v>
      </c>
      <c r="G18" s="3">
        <f>+'[14]Colector Gral Lagos I-V'!$AB$40</f>
        <v>338.35777166707334</v>
      </c>
      <c r="H18" s="3">
        <f t="shared" si="1"/>
        <v>28.740873291402352</v>
      </c>
      <c r="L18"/>
      <c r="M18"/>
      <c r="N18"/>
      <c r="O18"/>
      <c r="P18"/>
      <c r="Q18"/>
      <c r="R18"/>
      <c r="S18"/>
    </row>
    <row r="19" spans="2:19" ht="13.8" x14ac:dyDescent="0.3">
      <c r="B19" s="2">
        <f t="shared" si="2"/>
        <v>2035</v>
      </c>
      <c r="C19" s="3">
        <f t="shared" si="3"/>
        <v>367.09864495847569</v>
      </c>
      <c r="D19" s="3">
        <f t="shared" si="0"/>
        <v>367.09864495847569</v>
      </c>
      <c r="E19" s="3">
        <f t="shared" si="4"/>
        <v>1.298345865499513</v>
      </c>
      <c r="F19" s="3">
        <f t="shared" si="4"/>
        <v>600</v>
      </c>
      <c r="G19" s="3">
        <f>+'[15]Colector Gral Lagos I-V'!$AB$40</f>
        <v>344.33524884607135</v>
      </c>
      <c r="H19" s="3">
        <f t="shared" si="1"/>
        <v>22.763396112404337</v>
      </c>
      <c r="L19"/>
      <c r="M19"/>
      <c r="N19"/>
      <c r="O19"/>
      <c r="P19"/>
      <c r="Q19"/>
      <c r="R19"/>
      <c r="S19"/>
    </row>
    <row r="20" spans="2:19" ht="13.8" x14ac:dyDescent="0.3">
      <c r="B20" s="2">
        <f t="shared" si="2"/>
        <v>2036</v>
      </c>
      <c r="C20" s="3">
        <f t="shared" si="3"/>
        <v>367.09864495847569</v>
      </c>
      <c r="D20" s="3">
        <f t="shared" si="0"/>
        <v>367.09864495847569</v>
      </c>
      <c r="E20" s="3">
        <f t="shared" si="4"/>
        <v>1.298345865499513</v>
      </c>
      <c r="F20" s="3">
        <f t="shared" si="4"/>
        <v>600</v>
      </c>
      <c r="G20" s="3">
        <f>+'[16]Colector Gral Lagos I-V'!$AB$40</f>
        <v>350.38199042712779</v>
      </c>
      <c r="H20" s="3">
        <f t="shared" si="1"/>
        <v>16.716654531347899</v>
      </c>
      <c r="L20"/>
      <c r="M20"/>
      <c r="N20"/>
      <c r="O20"/>
      <c r="P20"/>
      <c r="Q20"/>
      <c r="R20"/>
      <c r="S20"/>
    </row>
    <row r="21" spans="2:19" ht="13.8" x14ac:dyDescent="0.3">
      <c r="B21" s="2">
        <f t="shared" si="2"/>
        <v>2037</v>
      </c>
      <c r="C21" s="3">
        <f t="shared" si="3"/>
        <v>367.09864495847569</v>
      </c>
      <c r="D21" s="3">
        <f t="shared" si="0"/>
        <v>367.09864495847569</v>
      </c>
      <c r="E21" s="3">
        <f t="shared" si="4"/>
        <v>1.298345865499513</v>
      </c>
      <c r="F21" s="3">
        <f t="shared" si="4"/>
        <v>600</v>
      </c>
      <c r="G21" s="3">
        <f>+'[1]Colector Gral Lagos I-V'!$AB$40</f>
        <v>356.43760993067406</v>
      </c>
      <c r="H21" s="3">
        <f t="shared" si="1"/>
        <v>10.661035027801631</v>
      </c>
      <c r="I21" s="13">
        <f>+G21/G6-1</f>
        <v>0.32876027593113144</v>
      </c>
      <c r="L21"/>
      <c r="M21"/>
      <c r="N21"/>
      <c r="O21"/>
      <c r="P21"/>
      <c r="Q21"/>
      <c r="R21"/>
      <c r="S21"/>
    </row>
    <row r="22" spans="2:19" ht="13.8" x14ac:dyDescent="0.3">
      <c r="L22"/>
      <c r="M22"/>
      <c r="N22"/>
      <c r="O22"/>
      <c r="P22"/>
      <c r="Q22"/>
      <c r="R22"/>
      <c r="S22"/>
    </row>
    <row r="23" spans="2:19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2:S23"/>
  <sheetViews>
    <sheetView showGridLines="0" topLeftCell="C1" zoomScale="85" zoomScaleNormal="90" workbookViewId="0">
      <selection activeCell="M16" sqref="M16:R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8" x14ac:dyDescent="0.3">
      <c r="B2" s="5" t="s">
        <v>61</v>
      </c>
      <c r="E2" s="6" t="s">
        <v>7</v>
      </c>
      <c r="F2" s="7">
        <f>+'[1]Colector Gral Lagos I-V'!$N$35</f>
        <v>314.47000000000003</v>
      </c>
      <c r="G2" s="8" t="s">
        <v>8</v>
      </c>
      <c r="L2" s="5" t="s">
        <v>62</v>
      </c>
      <c r="O2" s="6"/>
      <c r="P2" s="7"/>
      <c r="Q2" s="8"/>
    </row>
    <row r="4" spans="1:18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  <c r="L4" s="42" t="s">
        <v>0</v>
      </c>
      <c r="M4" s="42" t="s">
        <v>13</v>
      </c>
      <c r="N4" s="43" t="s">
        <v>14</v>
      </c>
      <c r="O4" s="44"/>
      <c r="P4" s="44"/>
      <c r="Q4" s="45"/>
      <c r="R4" s="46" t="s">
        <v>19</v>
      </c>
    </row>
    <row r="5" spans="1:18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42"/>
      <c r="M5" s="42"/>
      <c r="N5" s="18" t="s">
        <v>17</v>
      </c>
      <c r="O5" s="18" t="s">
        <v>16</v>
      </c>
      <c r="P5" s="18" t="s">
        <v>15</v>
      </c>
      <c r="Q5" s="18" t="s">
        <v>18</v>
      </c>
      <c r="R5" s="47"/>
    </row>
    <row r="6" spans="1:18" x14ac:dyDescent="0.3">
      <c r="A6" s="12" t="s">
        <v>6</v>
      </c>
      <c r="B6" s="2">
        <f>+'Colec Gral Lagos II'!B6</f>
        <v>2022</v>
      </c>
      <c r="C6" s="3">
        <f>+SUMPRODUCT('[1]Colector Gral Lagos I-V'!$AL$31:$AL$35,'[1]Colector Gral Lagos I-V'!$M$31:$M$35)/F2</f>
        <v>253.29232767506878</v>
      </c>
      <c r="D6" s="3">
        <f t="shared" ref="D6:D21" si="0">+C6</f>
        <v>253.29232767506878</v>
      </c>
      <c r="E6" s="3">
        <f>D6/(0.25*PI()*(F6/1000)^2)/1000</f>
        <v>0.89583835548309498</v>
      </c>
      <c r="F6" s="3">
        <f>+SUMPRODUCT('[1]Colector Gral Lagos I-V'!$F$31:$F$35,'[1]Colector Gral Lagos I-V'!$M$31:$M$35)/F2</f>
        <v>600</v>
      </c>
      <c r="G6" s="3">
        <f>+'[2]Colector Gral Lagos I-V'!$AB$35</f>
        <v>211.94667314021248</v>
      </c>
      <c r="H6" s="3">
        <f t="shared" ref="H6:H21" si="1">+D6-G6</f>
        <v>41.345654534856294</v>
      </c>
      <c r="L6" s="2">
        <f>+B6</f>
        <v>2022</v>
      </c>
      <c r="M6" s="1"/>
      <c r="N6" s="14"/>
      <c r="O6" s="14"/>
      <c r="P6" s="14"/>
      <c r="Q6" s="14"/>
      <c r="R6" s="1"/>
    </row>
    <row r="7" spans="1:18" x14ac:dyDescent="0.3">
      <c r="B7" s="2">
        <f t="shared" ref="B7:B21" si="2">+B6+1</f>
        <v>2023</v>
      </c>
      <c r="C7" s="3">
        <f t="shared" ref="C7:C21" si="3">+C6</f>
        <v>253.29232767506878</v>
      </c>
      <c r="D7" s="3">
        <f t="shared" si="0"/>
        <v>253.29232767506878</v>
      </c>
      <c r="E7" s="3">
        <f t="shared" ref="E7:F21" si="4">+E6</f>
        <v>0.89583835548309498</v>
      </c>
      <c r="F7" s="3">
        <f t="shared" si="4"/>
        <v>600</v>
      </c>
      <c r="G7" s="3">
        <f>+'[3]Colector Gral Lagos I-V'!$AB$35</f>
        <v>217.67975023665335</v>
      </c>
      <c r="H7" s="3">
        <f t="shared" si="1"/>
        <v>35.612577438415428</v>
      </c>
      <c r="L7" s="2">
        <f t="shared" ref="L7:L21" si="5">+L6+1</f>
        <v>2023</v>
      </c>
      <c r="M7" s="1"/>
      <c r="N7" s="14"/>
      <c r="O7" s="14"/>
      <c r="P7" s="14"/>
      <c r="Q7" s="14"/>
      <c r="R7" s="1"/>
    </row>
    <row r="8" spans="1:18" x14ac:dyDescent="0.3">
      <c r="B8" s="2">
        <f t="shared" si="2"/>
        <v>2024</v>
      </c>
      <c r="C8" s="3">
        <f t="shared" si="3"/>
        <v>253.29232767506878</v>
      </c>
      <c r="D8" s="3">
        <f t="shared" si="0"/>
        <v>253.29232767506878</v>
      </c>
      <c r="E8" s="3">
        <f t="shared" si="4"/>
        <v>0.89583835548309498</v>
      </c>
      <c r="F8" s="3">
        <f t="shared" si="4"/>
        <v>600</v>
      </c>
      <c r="G8" s="3">
        <f>+'[4]Colector Gral Lagos I-V'!$AB$35</f>
        <v>221.9602190828881</v>
      </c>
      <c r="H8" s="3">
        <f t="shared" si="1"/>
        <v>31.332108592180674</v>
      </c>
      <c r="L8" s="2">
        <f t="shared" si="5"/>
        <v>2024</v>
      </c>
      <c r="M8" s="1"/>
      <c r="N8" s="4"/>
      <c r="O8" s="3"/>
      <c r="P8" s="1"/>
      <c r="Q8" s="3"/>
      <c r="R8" s="1"/>
    </row>
    <row r="9" spans="1:18" x14ac:dyDescent="0.3">
      <c r="B9" s="2">
        <f t="shared" si="2"/>
        <v>2025</v>
      </c>
      <c r="C9" s="3">
        <f t="shared" si="3"/>
        <v>253.29232767506878</v>
      </c>
      <c r="D9" s="3">
        <f t="shared" si="0"/>
        <v>253.29232767506878</v>
      </c>
      <c r="E9" s="3">
        <f t="shared" si="4"/>
        <v>0.89583835548309498</v>
      </c>
      <c r="F9" s="3">
        <f t="shared" si="4"/>
        <v>600</v>
      </c>
      <c r="G9" s="3">
        <f>+'[5]Colector Gral Lagos I-V'!$AB$35</f>
        <v>226.2533538681686</v>
      </c>
      <c r="H9" s="3">
        <f t="shared" si="1"/>
        <v>27.038973806900174</v>
      </c>
      <c r="L9" s="2">
        <f t="shared" si="5"/>
        <v>2025</v>
      </c>
      <c r="M9" s="1"/>
      <c r="N9" s="4"/>
      <c r="O9" s="3"/>
      <c r="P9" s="1"/>
      <c r="Q9" s="3"/>
      <c r="R9" s="1"/>
    </row>
    <row r="10" spans="1:18" x14ac:dyDescent="0.3">
      <c r="B10" s="2">
        <f t="shared" si="2"/>
        <v>2026</v>
      </c>
      <c r="C10" s="3">
        <f t="shared" si="3"/>
        <v>253.29232767506878</v>
      </c>
      <c r="D10" s="3">
        <f t="shared" si="0"/>
        <v>253.29232767506878</v>
      </c>
      <c r="E10" s="3">
        <f t="shared" si="4"/>
        <v>0.89583835548309498</v>
      </c>
      <c r="F10" s="3">
        <f t="shared" si="4"/>
        <v>600</v>
      </c>
      <c r="G10" s="3">
        <f>+'[6]Colector Gral Lagos I-V'!$AB$35</f>
        <v>230.59122850555835</v>
      </c>
      <c r="H10" s="3">
        <f t="shared" si="1"/>
        <v>22.701099169510428</v>
      </c>
      <c r="L10" s="2">
        <f t="shared" si="5"/>
        <v>2026</v>
      </c>
      <c r="M10" s="1"/>
      <c r="N10" s="4"/>
      <c r="O10" s="3"/>
      <c r="P10" s="1"/>
      <c r="Q10" s="3"/>
      <c r="R10" s="1"/>
    </row>
    <row r="11" spans="1:18" x14ac:dyDescent="0.3">
      <c r="B11" s="2">
        <f t="shared" si="2"/>
        <v>2027</v>
      </c>
      <c r="C11" s="3">
        <f t="shared" si="3"/>
        <v>253.29232767506878</v>
      </c>
      <c r="D11" s="3">
        <f t="shared" si="0"/>
        <v>253.29232767506878</v>
      </c>
      <c r="E11" s="3">
        <f t="shared" si="4"/>
        <v>0.89583835548309498</v>
      </c>
      <c r="F11" s="3">
        <f t="shared" si="4"/>
        <v>600</v>
      </c>
      <c r="G11" s="3">
        <f>+'[7]Colector Gral Lagos I-V'!$AB$35</f>
        <v>234.96575912883441</v>
      </c>
      <c r="H11" s="3">
        <f t="shared" si="1"/>
        <v>18.32656854623437</v>
      </c>
      <c r="L11" s="2">
        <f t="shared" si="5"/>
        <v>2027</v>
      </c>
      <c r="M11" s="1"/>
      <c r="N11" s="4"/>
      <c r="O11" s="3"/>
      <c r="P11" s="1"/>
      <c r="Q11" s="3"/>
      <c r="R11" s="1"/>
    </row>
    <row r="12" spans="1:18" x14ac:dyDescent="0.3">
      <c r="B12" s="2">
        <f t="shared" si="2"/>
        <v>2028</v>
      </c>
      <c r="C12" s="3">
        <f t="shared" si="3"/>
        <v>253.29232767506878</v>
      </c>
      <c r="D12" s="3">
        <f t="shared" si="0"/>
        <v>253.29232767506878</v>
      </c>
      <c r="E12" s="3">
        <f t="shared" si="4"/>
        <v>0.89583835548309498</v>
      </c>
      <c r="F12" s="3">
        <f t="shared" si="4"/>
        <v>600</v>
      </c>
      <c r="G12" s="3">
        <f>+'[8]Colector Gral Lagos I-V'!$AB$35</f>
        <v>239.39364029858407</v>
      </c>
      <c r="H12" s="3">
        <f t="shared" si="1"/>
        <v>13.898687376484702</v>
      </c>
      <c r="L12" s="2">
        <f t="shared" si="5"/>
        <v>2028</v>
      </c>
      <c r="M12" s="1"/>
      <c r="N12" s="4"/>
      <c r="O12" s="3"/>
      <c r="P12" s="1"/>
      <c r="Q12" s="3"/>
      <c r="R12" s="1"/>
    </row>
    <row r="13" spans="1:18" x14ac:dyDescent="0.3">
      <c r="B13" s="2">
        <f t="shared" si="2"/>
        <v>2029</v>
      </c>
      <c r="C13" s="3">
        <f t="shared" si="3"/>
        <v>253.29232767506878</v>
      </c>
      <c r="D13" s="3">
        <f t="shared" si="0"/>
        <v>253.29232767506878</v>
      </c>
      <c r="E13" s="3">
        <f t="shared" si="4"/>
        <v>0.89583835548309498</v>
      </c>
      <c r="F13" s="3">
        <f t="shared" si="4"/>
        <v>600</v>
      </c>
      <c r="G13" s="3">
        <f>+'[9]Colector Gral Lagos I-V'!$AB$35</f>
        <v>243.83256935477755</v>
      </c>
      <c r="H13" s="3">
        <f t="shared" si="1"/>
        <v>9.459758320291229</v>
      </c>
      <c r="L13" s="2">
        <f t="shared" si="5"/>
        <v>2029</v>
      </c>
      <c r="M13" s="3" t="str">
        <f t="shared" ref="M13:M18" si="6">IF(H13&gt;0,"-",-H13)</f>
        <v>-</v>
      </c>
      <c r="N13" s="4"/>
      <c r="O13" s="3"/>
      <c r="P13" s="1"/>
      <c r="Q13" s="3"/>
      <c r="R13" s="1"/>
    </row>
    <row r="14" spans="1:18" x14ac:dyDescent="0.3">
      <c r="B14" s="2">
        <f t="shared" si="2"/>
        <v>2030</v>
      </c>
      <c r="C14" s="3">
        <f t="shared" si="3"/>
        <v>253.29232767506878</v>
      </c>
      <c r="D14" s="3">
        <f t="shared" si="0"/>
        <v>253.29232767506878</v>
      </c>
      <c r="E14" s="3">
        <f t="shared" si="4"/>
        <v>0.89583835548309498</v>
      </c>
      <c r="F14" s="3">
        <f t="shared" si="4"/>
        <v>600</v>
      </c>
      <c r="G14" s="3">
        <f>+'[10]Colector Gral Lagos I-V'!$AB$35</f>
        <v>248.31637218409486</v>
      </c>
      <c r="H14" s="3">
        <f t="shared" si="1"/>
        <v>4.9759554909739165</v>
      </c>
      <c r="L14" s="2">
        <f t="shared" si="5"/>
        <v>2030</v>
      </c>
      <c r="M14" s="3" t="str">
        <f t="shared" si="6"/>
        <v>-</v>
      </c>
      <c r="N14" s="4"/>
      <c r="O14" s="3"/>
      <c r="P14" s="1"/>
      <c r="Q14" s="1"/>
      <c r="R14" s="1"/>
    </row>
    <row r="15" spans="1:18" x14ac:dyDescent="0.3">
      <c r="B15" s="2">
        <f t="shared" si="2"/>
        <v>2031</v>
      </c>
      <c r="C15" s="3">
        <f t="shared" si="3"/>
        <v>253.29232767506878</v>
      </c>
      <c r="D15" s="3">
        <f t="shared" si="0"/>
        <v>253.29232767506878</v>
      </c>
      <c r="E15" s="3">
        <f t="shared" si="4"/>
        <v>0.89583835548309498</v>
      </c>
      <c r="F15" s="3">
        <f t="shared" si="4"/>
        <v>600</v>
      </c>
      <c r="G15" s="3">
        <f>+'[11]Colector Gral Lagos I-V'!$AB$35</f>
        <v>252.83626328846893</v>
      </c>
      <c r="H15" s="3">
        <f t="shared" si="1"/>
        <v>0.4560643865998486</v>
      </c>
      <c r="L15" s="2">
        <f t="shared" si="5"/>
        <v>2031</v>
      </c>
      <c r="M15" s="3" t="str">
        <f t="shared" si="6"/>
        <v>-</v>
      </c>
      <c r="N15" s="4"/>
      <c r="O15" s="3"/>
      <c r="P15" s="1"/>
      <c r="Q15" s="1"/>
      <c r="R15" s="1"/>
    </row>
    <row r="16" spans="1:18" x14ac:dyDescent="0.3">
      <c r="B16" s="2">
        <f t="shared" si="2"/>
        <v>2032</v>
      </c>
      <c r="C16" s="3">
        <f t="shared" si="3"/>
        <v>253.29232767506878</v>
      </c>
      <c r="D16" s="3">
        <f t="shared" si="0"/>
        <v>253.29232767506878</v>
      </c>
      <c r="E16" s="3">
        <f t="shared" si="4"/>
        <v>0.89583835548309498</v>
      </c>
      <c r="F16" s="3">
        <f t="shared" si="4"/>
        <v>600</v>
      </c>
      <c r="G16" s="3">
        <f>+'[12]Colector Gral Lagos I-V'!$AB$35</f>
        <v>257.40984669132422</v>
      </c>
      <c r="H16" s="3">
        <f t="shared" si="1"/>
        <v>-4.1175190162554429</v>
      </c>
      <c r="L16" s="2">
        <f t="shared" si="5"/>
        <v>2032</v>
      </c>
      <c r="M16" s="3">
        <f t="shared" si="6"/>
        <v>4.1175190162554429</v>
      </c>
      <c r="N16" s="4">
        <f>+F2</f>
        <v>314.47000000000003</v>
      </c>
      <c r="O16" s="3">
        <f>+'[1]Colector Gral Lagos I-V (c_Pro)'!$E$90</f>
        <v>355</v>
      </c>
      <c r="P16" s="3">
        <f>+'[1]Colector Gral Lagos I-V (c_Pro)'!$AL$90</f>
        <v>62.858938454956743</v>
      </c>
      <c r="Q16" s="3">
        <f>+Q19</f>
        <v>0.74574332531375498</v>
      </c>
      <c r="R16" s="3">
        <f t="shared" ref="R16:R18" si="7">+P16-M16</f>
        <v>58.7414194387013</v>
      </c>
    </row>
    <row r="17" spans="2:19" x14ac:dyDescent="0.3">
      <c r="B17" s="2">
        <f t="shared" si="2"/>
        <v>2033</v>
      </c>
      <c r="C17" s="3">
        <f t="shared" si="3"/>
        <v>253.29232767506878</v>
      </c>
      <c r="D17" s="3">
        <f t="shared" si="0"/>
        <v>253.29232767506878</v>
      </c>
      <c r="E17" s="3">
        <f t="shared" si="4"/>
        <v>0.89583835548309498</v>
      </c>
      <c r="F17" s="3">
        <f t="shared" si="4"/>
        <v>600</v>
      </c>
      <c r="G17" s="3">
        <f>+'[13]Colector Gral Lagos I-V'!$AB$35</f>
        <v>261.99227177587858</v>
      </c>
      <c r="H17" s="3">
        <f t="shared" si="1"/>
        <v>-8.6999441008098017</v>
      </c>
      <c r="L17" s="2">
        <f t="shared" si="5"/>
        <v>2033</v>
      </c>
      <c r="M17" s="3">
        <f t="shared" si="6"/>
        <v>8.6999441008098017</v>
      </c>
      <c r="N17" s="4">
        <f>+N16</f>
        <v>314.47000000000003</v>
      </c>
      <c r="O17" s="3">
        <f>+O16</f>
        <v>355</v>
      </c>
      <c r="P17" s="3">
        <f>+'[1]Colector Gral Lagos I-V (c_Pro)'!$AL$90</f>
        <v>62.858938454956743</v>
      </c>
      <c r="Q17" s="3">
        <f>+Q19</f>
        <v>0.74574332531375498</v>
      </c>
      <c r="R17" s="3">
        <f t="shared" si="7"/>
        <v>54.158994354146941</v>
      </c>
    </row>
    <row r="18" spans="2:19" x14ac:dyDescent="0.3">
      <c r="B18" s="2">
        <f t="shared" si="2"/>
        <v>2034</v>
      </c>
      <c r="C18" s="3">
        <f t="shared" si="3"/>
        <v>253.29232767506878</v>
      </c>
      <c r="D18" s="3">
        <f t="shared" si="0"/>
        <v>253.29232767506878</v>
      </c>
      <c r="E18" s="3">
        <f t="shared" si="4"/>
        <v>0.89583835548309498</v>
      </c>
      <c r="F18" s="3">
        <f t="shared" si="4"/>
        <v>600</v>
      </c>
      <c r="G18" s="3">
        <f>+'[14]Colector Gral Lagos I-V'!$AB$35</f>
        <v>266.62009381777165</v>
      </c>
      <c r="H18" s="3">
        <f t="shared" si="1"/>
        <v>-13.32776614270287</v>
      </c>
      <c r="L18" s="2">
        <f t="shared" si="5"/>
        <v>2034</v>
      </c>
      <c r="M18" s="3">
        <f t="shared" si="6"/>
        <v>13.32776614270287</v>
      </c>
      <c r="N18" s="4">
        <f>+N17</f>
        <v>314.47000000000003</v>
      </c>
      <c r="O18" s="3">
        <f>+O17</f>
        <v>355</v>
      </c>
      <c r="P18" s="3">
        <f>+'[1]Colector Gral Lagos I-V (c_Pro)'!$AL$90</f>
        <v>62.858938454956743</v>
      </c>
      <c r="Q18" s="3">
        <f>+Q19</f>
        <v>0.74574332531375498</v>
      </c>
      <c r="R18" s="3">
        <f t="shared" si="7"/>
        <v>49.531172312253872</v>
      </c>
    </row>
    <row r="19" spans="2:19" x14ac:dyDescent="0.3">
      <c r="B19" s="2">
        <f t="shared" si="2"/>
        <v>2035</v>
      </c>
      <c r="C19" s="3">
        <f t="shared" si="3"/>
        <v>253.29232767506878</v>
      </c>
      <c r="D19" s="3">
        <f t="shared" si="0"/>
        <v>253.29232767506878</v>
      </c>
      <c r="E19" s="3">
        <f t="shared" si="4"/>
        <v>0.89583835548309498</v>
      </c>
      <c r="F19" s="3">
        <f t="shared" si="4"/>
        <v>600</v>
      </c>
      <c r="G19" s="3">
        <f>+'[15]Colector Gral Lagos I-V'!$AB$35</f>
        <v>271.28320986422494</v>
      </c>
      <c r="H19" s="3">
        <f t="shared" si="1"/>
        <v>-17.990882189156167</v>
      </c>
      <c r="L19" s="2">
        <f t="shared" si="5"/>
        <v>2035</v>
      </c>
      <c r="M19" s="3">
        <f t="shared" ref="M19:M21" si="8">IF(H19&gt;0,"-",-H19)</f>
        <v>17.990882189156167</v>
      </c>
      <c r="N19" s="4">
        <f>+F2</f>
        <v>314.47000000000003</v>
      </c>
      <c r="O19" s="3">
        <f>+'[1]Colector Gral Lagos I-V (c_Pro)'!$E$90</f>
        <v>355</v>
      </c>
      <c r="P19" s="3">
        <f>+'[1]Colector Gral Lagos I-V (c_Pro)'!$AL$90</f>
        <v>62.858938454956743</v>
      </c>
      <c r="Q19" s="3">
        <f>+P19/(1000)/(0.25*PI()*(S19/1000)^2)</f>
        <v>0.74574332531375498</v>
      </c>
      <c r="R19" s="3">
        <f t="shared" ref="R19:R21" si="9">+P19-M19</f>
        <v>44.868056265800575</v>
      </c>
      <c r="S19" s="12">
        <f>+'[1]Colector Gral Lagos I-V (c_Pro)'!$F$90</f>
        <v>327.60000000000002</v>
      </c>
    </row>
    <row r="20" spans="2:19" x14ac:dyDescent="0.3">
      <c r="B20" s="2">
        <f t="shared" si="2"/>
        <v>2036</v>
      </c>
      <c r="C20" s="3">
        <f t="shared" si="3"/>
        <v>253.29232767506878</v>
      </c>
      <c r="D20" s="3">
        <f t="shared" si="0"/>
        <v>253.29232767506878</v>
      </c>
      <c r="E20" s="3">
        <f t="shared" si="4"/>
        <v>0.89583835548309498</v>
      </c>
      <c r="F20" s="3">
        <f t="shared" si="4"/>
        <v>600</v>
      </c>
      <c r="G20" s="3">
        <f>+'[16]Colector Gral Lagos I-V'!$AB$35</f>
        <v>276.0005551477974</v>
      </c>
      <c r="H20" s="3">
        <f t="shared" si="1"/>
        <v>-22.708227472728623</v>
      </c>
      <c r="L20" s="2">
        <f t="shared" si="5"/>
        <v>2036</v>
      </c>
      <c r="M20" s="3">
        <f t="shared" si="8"/>
        <v>22.708227472728623</v>
      </c>
      <c r="N20" s="4">
        <f t="shared" ref="N20:N21" si="10">+N19</f>
        <v>314.47000000000003</v>
      </c>
      <c r="O20" s="3">
        <f t="shared" ref="O20:O21" si="11">+O19</f>
        <v>355</v>
      </c>
      <c r="P20" s="3">
        <f t="shared" ref="P20:P21" si="12">+P19</f>
        <v>62.858938454956743</v>
      </c>
      <c r="Q20" s="3">
        <f t="shared" ref="Q20:Q21" si="13">+Q19</f>
        <v>0.74574332531375498</v>
      </c>
      <c r="R20" s="3">
        <f t="shared" si="9"/>
        <v>40.150710982228119</v>
      </c>
    </row>
    <row r="21" spans="2:19" x14ac:dyDescent="0.3">
      <c r="B21" s="2">
        <f t="shared" si="2"/>
        <v>2037</v>
      </c>
      <c r="C21" s="3">
        <f t="shared" si="3"/>
        <v>253.29232767506878</v>
      </c>
      <c r="D21" s="3">
        <f t="shared" si="0"/>
        <v>253.29232767506878</v>
      </c>
      <c r="E21" s="3">
        <f t="shared" si="4"/>
        <v>0.89583835548309498</v>
      </c>
      <c r="F21" s="3">
        <f t="shared" si="4"/>
        <v>600</v>
      </c>
      <c r="G21" s="3">
        <f>+'[1]Colector Gral Lagos I-V'!$AB$35</f>
        <v>280.72511326644724</v>
      </c>
      <c r="H21" s="3">
        <f t="shared" si="1"/>
        <v>-27.432785591378462</v>
      </c>
      <c r="I21" s="13">
        <f>+G21/G6-1</f>
        <v>0.32450823175098686</v>
      </c>
      <c r="J21" s="13"/>
      <c r="L21" s="2">
        <f t="shared" si="5"/>
        <v>2037</v>
      </c>
      <c r="M21" s="3">
        <f t="shared" si="8"/>
        <v>27.432785591378462</v>
      </c>
      <c r="N21" s="4">
        <f t="shared" si="10"/>
        <v>314.47000000000003</v>
      </c>
      <c r="O21" s="3">
        <f t="shared" si="11"/>
        <v>355</v>
      </c>
      <c r="P21" s="3">
        <f t="shared" si="12"/>
        <v>62.858938454956743</v>
      </c>
      <c r="Q21" s="3">
        <f t="shared" si="13"/>
        <v>0.74574332531375498</v>
      </c>
      <c r="R21" s="3">
        <f t="shared" si="9"/>
        <v>35.426152863578281</v>
      </c>
    </row>
    <row r="22" spans="2:19" x14ac:dyDescent="0.3">
      <c r="M22" s="9"/>
    </row>
    <row r="23" spans="2:19" x14ac:dyDescent="0.3">
      <c r="M23" s="9"/>
    </row>
  </sheetData>
  <mergeCells count="9">
    <mergeCell ref="L4:L5"/>
    <mergeCell ref="M4:M5"/>
    <mergeCell ref="N4:Q4"/>
    <mergeCell ref="R4:R5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59</v>
      </c>
      <c r="E2" s="6" t="s">
        <v>7</v>
      </c>
      <c r="F2" s="7">
        <f>+'[1]Colector Gral Lagos I-V'!$N$28</f>
        <v>554.36000000000013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Gral Lagos I'!B6</f>
        <v>2022</v>
      </c>
      <c r="C6" s="3">
        <f>+SUMPRODUCT('[1]Colector Gral Lagos I-V'!$AL$21:$AL$28,'[1]Colector Gral Lagos I-V'!$M$21:$M$28)/F2</f>
        <v>319.50170492127592</v>
      </c>
      <c r="D6" s="3">
        <f t="shared" ref="D6:D21" si="0">+C6</f>
        <v>319.50170492127592</v>
      </c>
      <c r="E6" s="3">
        <f>D6/(0.25*PI()*(F6/1000)^2)/1000</f>
        <v>1.6272088212642952</v>
      </c>
      <c r="F6" s="3">
        <f>+SUMPRODUCT('[1]Colector Gral Lagos I-V'!$F$21:$F$28,'[1]Colector Gral Lagos I-V'!$M$21:$M$28)/F2</f>
        <v>499.99999999999989</v>
      </c>
      <c r="G6" s="3">
        <f>+'[2]Colector Gral Lagos I-V'!$AB$28</f>
        <v>104.35474810505096</v>
      </c>
      <c r="H6" s="3">
        <f t="shared" ref="H6:H21" si="1">+D6-G6</f>
        <v>215.14695681622496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319.50170492127592</v>
      </c>
      <c r="D7" s="3">
        <f t="shared" si="0"/>
        <v>319.50170492127592</v>
      </c>
      <c r="E7" s="3">
        <f t="shared" ref="E7:F21" si="4">+E6</f>
        <v>1.6272088212642952</v>
      </c>
      <c r="F7" s="3">
        <f t="shared" si="4"/>
        <v>499.99999999999989</v>
      </c>
      <c r="G7" s="3">
        <f>+'[3]Colector Gral Lagos I-V'!$AB$28</f>
        <v>107.46913340552045</v>
      </c>
      <c r="H7" s="3">
        <f t="shared" si="1"/>
        <v>212.03257151575548</v>
      </c>
      <c r="L7" s="9"/>
    </row>
    <row r="8" spans="1:12" x14ac:dyDescent="0.3">
      <c r="B8" s="2">
        <f t="shared" si="2"/>
        <v>2024</v>
      </c>
      <c r="C8" s="3">
        <f t="shared" si="3"/>
        <v>319.50170492127592</v>
      </c>
      <c r="D8" s="3">
        <f t="shared" si="0"/>
        <v>319.50170492127592</v>
      </c>
      <c r="E8" s="3">
        <f t="shared" si="4"/>
        <v>1.6272088212642952</v>
      </c>
      <c r="F8" s="3">
        <f t="shared" si="4"/>
        <v>499.99999999999989</v>
      </c>
      <c r="G8" s="3">
        <f>+'[4]Colector Gral Lagos I-V'!$AB$28</f>
        <v>109.79249263220018</v>
      </c>
      <c r="H8" s="3">
        <f t="shared" si="1"/>
        <v>209.70921228907574</v>
      </c>
      <c r="L8" s="9"/>
    </row>
    <row r="9" spans="1:12" x14ac:dyDescent="0.3">
      <c r="B9" s="2">
        <f t="shared" si="2"/>
        <v>2025</v>
      </c>
      <c r="C9" s="3">
        <f t="shared" si="3"/>
        <v>319.50170492127592</v>
      </c>
      <c r="D9" s="3">
        <f t="shared" si="0"/>
        <v>319.50170492127592</v>
      </c>
      <c r="E9" s="3">
        <f t="shared" si="4"/>
        <v>1.6272088212642952</v>
      </c>
      <c r="F9" s="3">
        <f t="shared" si="4"/>
        <v>499.99999999999989</v>
      </c>
      <c r="G9" s="3">
        <f>+'[5]Colector Gral Lagos I-V'!$AB$28</f>
        <v>112.12257698175047</v>
      </c>
      <c r="H9" s="3">
        <f t="shared" si="1"/>
        <v>207.37912793952546</v>
      </c>
      <c r="L9" s="9"/>
    </row>
    <row r="10" spans="1:12" x14ac:dyDescent="0.3">
      <c r="B10" s="2">
        <f t="shared" si="2"/>
        <v>2026</v>
      </c>
      <c r="C10" s="3">
        <f t="shared" si="3"/>
        <v>319.50170492127592</v>
      </c>
      <c r="D10" s="3">
        <f t="shared" si="0"/>
        <v>319.50170492127592</v>
      </c>
      <c r="E10" s="3">
        <f t="shared" si="4"/>
        <v>1.6272088212642952</v>
      </c>
      <c r="F10" s="3">
        <f t="shared" si="4"/>
        <v>499.99999999999989</v>
      </c>
      <c r="G10" s="3">
        <f>+'[6]Colector Gral Lagos I-V'!$AB$28</f>
        <v>114.47683404708418</v>
      </c>
      <c r="H10" s="3">
        <f t="shared" si="1"/>
        <v>205.02487087419172</v>
      </c>
      <c r="L10" s="9"/>
    </row>
    <row r="11" spans="1:12" x14ac:dyDescent="0.3">
      <c r="B11" s="2">
        <f t="shared" si="2"/>
        <v>2027</v>
      </c>
      <c r="C11" s="3">
        <f t="shared" si="3"/>
        <v>319.50170492127592</v>
      </c>
      <c r="D11" s="3">
        <f t="shared" si="0"/>
        <v>319.50170492127592</v>
      </c>
      <c r="E11" s="3">
        <f t="shared" si="4"/>
        <v>1.6272088212642952</v>
      </c>
      <c r="F11" s="3">
        <f t="shared" si="4"/>
        <v>499.99999999999989</v>
      </c>
      <c r="G11" s="3">
        <f>+'[7]Colector Gral Lagos I-V'!$AB$28</f>
        <v>116.85086843767417</v>
      </c>
      <c r="H11" s="3">
        <f t="shared" si="1"/>
        <v>202.65083648360175</v>
      </c>
      <c r="L11" s="9"/>
    </row>
    <row r="12" spans="1:12" x14ac:dyDescent="0.3">
      <c r="B12" s="2">
        <f t="shared" si="2"/>
        <v>2028</v>
      </c>
      <c r="C12" s="3">
        <f t="shared" si="3"/>
        <v>319.50170492127592</v>
      </c>
      <c r="D12" s="3">
        <f t="shared" si="0"/>
        <v>319.50170492127592</v>
      </c>
      <c r="E12" s="3">
        <f t="shared" si="4"/>
        <v>1.6272088212642952</v>
      </c>
      <c r="F12" s="3">
        <f t="shared" si="4"/>
        <v>499.99999999999989</v>
      </c>
      <c r="G12" s="3">
        <f>+'[8]Colector Gral Lagos I-V'!$AB$28</f>
        <v>119.25376046002725</v>
      </c>
      <c r="H12" s="3">
        <f t="shared" si="1"/>
        <v>200.24794446124866</v>
      </c>
      <c r="L12" s="9"/>
    </row>
    <row r="13" spans="1:12" x14ac:dyDescent="0.3">
      <c r="B13" s="2">
        <f t="shared" si="2"/>
        <v>2029</v>
      </c>
      <c r="C13" s="3">
        <f t="shared" si="3"/>
        <v>319.50170492127592</v>
      </c>
      <c r="D13" s="3">
        <f t="shared" si="0"/>
        <v>319.50170492127592</v>
      </c>
      <c r="E13" s="3">
        <f t="shared" si="4"/>
        <v>1.6272088212642952</v>
      </c>
      <c r="F13" s="3">
        <f t="shared" si="4"/>
        <v>499.99999999999989</v>
      </c>
      <c r="G13" s="3">
        <f>+'[9]Colector Gral Lagos I-V'!$AB$28</f>
        <v>121.6624945727574</v>
      </c>
      <c r="H13" s="3">
        <f t="shared" si="1"/>
        <v>197.83921034851852</v>
      </c>
      <c r="L13" s="9"/>
    </row>
    <row r="14" spans="1:12" x14ac:dyDescent="0.3">
      <c r="B14" s="2">
        <f t="shared" si="2"/>
        <v>2030</v>
      </c>
      <c r="C14" s="3">
        <f t="shared" si="3"/>
        <v>319.50170492127592</v>
      </c>
      <c r="D14" s="3">
        <f t="shared" si="0"/>
        <v>319.50170492127592</v>
      </c>
      <c r="E14" s="3">
        <f t="shared" si="4"/>
        <v>1.6272088212642952</v>
      </c>
      <c r="F14" s="3">
        <f t="shared" si="4"/>
        <v>499.99999999999989</v>
      </c>
      <c r="G14" s="3">
        <f>+'[10]Colector Gral Lagos I-V'!$AB$28</f>
        <v>124.09547008726247</v>
      </c>
      <c r="H14" s="3">
        <f t="shared" si="1"/>
        <v>195.40623483401345</v>
      </c>
      <c r="L14" s="9"/>
    </row>
    <row r="15" spans="1:12" x14ac:dyDescent="0.3">
      <c r="B15" s="2">
        <f t="shared" si="2"/>
        <v>2031</v>
      </c>
      <c r="C15" s="3">
        <f t="shared" si="3"/>
        <v>319.50170492127592</v>
      </c>
      <c r="D15" s="3">
        <f t="shared" si="0"/>
        <v>319.50170492127592</v>
      </c>
      <c r="E15" s="3">
        <f t="shared" si="4"/>
        <v>1.6272088212642952</v>
      </c>
      <c r="F15" s="3">
        <f t="shared" si="4"/>
        <v>499.99999999999989</v>
      </c>
      <c r="G15" s="3">
        <f>+'[11]Colector Gral Lagos I-V'!$AB$28</f>
        <v>126.54790349005748</v>
      </c>
      <c r="H15" s="3">
        <f t="shared" si="1"/>
        <v>192.95380143121844</v>
      </c>
      <c r="L15" s="9"/>
    </row>
    <row r="16" spans="1:12" x14ac:dyDescent="0.3">
      <c r="B16" s="2">
        <f t="shared" si="2"/>
        <v>2032</v>
      </c>
      <c r="C16" s="3">
        <f t="shared" si="3"/>
        <v>319.50170492127592</v>
      </c>
      <c r="D16" s="3">
        <f t="shared" si="0"/>
        <v>319.50170492127592</v>
      </c>
      <c r="E16" s="3">
        <f t="shared" si="4"/>
        <v>1.6272088212642952</v>
      </c>
      <c r="F16" s="3">
        <f t="shared" si="4"/>
        <v>499.99999999999989</v>
      </c>
      <c r="G16" s="3">
        <f>+'[12]Colector Gral Lagos I-V'!$AB$28</f>
        <v>129.02937605797686</v>
      </c>
      <c r="H16" s="3">
        <f t="shared" si="1"/>
        <v>190.47232886329905</v>
      </c>
      <c r="L16" s="9"/>
    </row>
    <row r="17" spans="2:13" x14ac:dyDescent="0.3">
      <c r="B17" s="2">
        <f t="shared" si="2"/>
        <v>2033</v>
      </c>
      <c r="C17" s="3">
        <f t="shared" si="3"/>
        <v>319.50170492127592</v>
      </c>
      <c r="D17" s="3">
        <f t="shared" si="0"/>
        <v>319.50170492127592</v>
      </c>
      <c r="E17" s="3">
        <f t="shared" si="4"/>
        <v>1.6272088212642952</v>
      </c>
      <c r="F17" s="3">
        <f t="shared" si="4"/>
        <v>499.99999999999989</v>
      </c>
      <c r="G17" s="3">
        <f>+'[13]Colector Gral Lagos I-V'!$AB$28</f>
        <v>131.51546647134685</v>
      </c>
      <c r="H17" s="3">
        <f t="shared" si="1"/>
        <v>187.98623844992906</v>
      </c>
      <c r="L17" s="9"/>
    </row>
    <row r="18" spans="2:13" x14ac:dyDescent="0.3">
      <c r="B18" s="2">
        <f t="shared" si="2"/>
        <v>2034</v>
      </c>
      <c r="C18" s="3">
        <f t="shared" si="3"/>
        <v>319.50170492127592</v>
      </c>
      <c r="D18" s="3">
        <f t="shared" si="0"/>
        <v>319.50170492127592</v>
      </c>
      <c r="E18" s="3">
        <f t="shared" si="4"/>
        <v>1.6272088212642952</v>
      </c>
      <c r="F18" s="3">
        <f t="shared" si="4"/>
        <v>499.99999999999989</v>
      </c>
      <c r="G18" s="3">
        <f>+'[14]Colector Gral Lagos I-V'!$AB$28</f>
        <v>134.02609333195136</v>
      </c>
      <c r="H18" s="3">
        <f t="shared" si="1"/>
        <v>185.47561158932456</v>
      </c>
      <c r="L18" s="9"/>
    </row>
    <row r="19" spans="2:13" x14ac:dyDescent="0.3">
      <c r="B19" s="2">
        <f t="shared" si="2"/>
        <v>2035</v>
      </c>
      <c r="C19" s="3">
        <f t="shared" si="3"/>
        <v>319.50170492127592</v>
      </c>
      <c r="D19" s="3">
        <f t="shared" si="0"/>
        <v>319.50170492127592</v>
      </c>
      <c r="E19" s="3">
        <f t="shared" si="4"/>
        <v>1.6272088212642952</v>
      </c>
      <c r="F19" s="3">
        <f t="shared" si="4"/>
        <v>499.99999999999989</v>
      </c>
      <c r="G19" s="3">
        <f>+'[15]Colector Gral Lagos I-V'!$AB$28</f>
        <v>136.55572760865456</v>
      </c>
      <c r="H19" s="3">
        <f t="shared" si="1"/>
        <v>182.94597731262135</v>
      </c>
      <c r="L19" s="9"/>
    </row>
    <row r="20" spans="2:13" x14ac:dyDescent="0.3">
      <c r="B20" s="2">
        <f t="shared" si="2"/>
        <v>2036</v>
      </c>
      <c r="C20" s="3">
        <f t="shared" si="3"/>
        <v>319.50170492127592</v>
      </c>
      <c r="D20" s="3">
        <f t="shared" si="0"/>
        <v>319.50170492127592</v>
      </c>
      <c r="E20" s="3">
        <f t="shared" si="4"/>
        <v>1.6272088212642952</v>
      </c>
      <c r="F20" s="3">
        <f t="shared" si="4"/>
        <v>499.99999999999989</v>
      </c>
      <c r="G20" s="3">
        <f>+'[16]Colector Gral Lagos I-V'!$AB$28</f>
        <v>139.11469633697442</v>
      </c>
      <c r="H20" s="3">
        <f t="shared" si="1"/>
        <v>180.3870085843015</v>
      </c>
      <c r="L20" s="9"/>
    </row>
    <row r="21" spans="2:13" x14ac:dyDescent="0.3">
      <c r="B21" s="2">
        <f t="shared" si="2"/>
        <v>2037</v>
      </c>
      <c r="C21" s="3">
        <f t="shared" si="3"/>
        <v>319.50170492127592</v>
      </c>
      <c r="D21" s="3">
        <f t="shared" si="0"/>
        <v>319.50170492127592</v>
      </c>
      <c r="E21" s="3">
        <f t="shared" si="4"/>
        <v>1.6272088212642952</v>
      </c>
      <c r="F21" s="3">
        <f t="shared" si="4"/>
        <v>499.99999999999989</v>
      </c>
      <c r="G21" s="3">
        <f>+'[1]Colector Gral Lagos I-V'!$AB$28</f>
        <v>141.67739398387408</v>
      </c>
      <c r="H21" s="3">
        <f t="shared" si="1"/>
        <v>177.82431093740183</v>
      </c>
      <c r="I21" s="13">
        <f>+G21/G6-1</f>
        <v>0.35765163115770715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S67"/>
  <sheetViews>
    <sheetView showGridLines="0" topLeftCell="C31" zoomScale="85" zoomScaleNormal="90" workbookViewId="0">
      <selection activeCell="M39" sqref="M39:R44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69</v>
      </c>
      <c r="E2" s="6" t="s">
        <v>7</v>
      </c>
      <c r="F2" s="7">
        <f>+'[1]Colector Krahmer II'!$N$19</f>
        <v>270.64</v>
      </c>
      <c r="G2" s="8" t="s">
        <v>8</v>
      </c>
    </row>
    <row r="3" spans="1:12" x14ac:dyDescent="0.3">
      <c r="B3" s="8" t="s">
        <v>85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Krahmer I'!B6</f>
        <v>2022</v>
      </c>
      <c r="C6" s="3">
        <f>+SUMPRODUCT('[1]Colector Krahmer II (c_Proy)'!$AL$17:$AL$19,'[1]Colector Krahmer II (c_Proy)'!$M$17:$M$19)/F2</f>
        <v>509.71249753268489</v>
      </c>
      <c r="D6" s="3">
        <f t="shared" ref="D6:D21" si="0">+C6</f>
        <v>509.71249753268489</v>
      </c>
      <c r="E6" s="3">
        <f>D6/(0.25*PI()*(F6/1000)^2)/1000</f>
        <v>0.80121741765967702</v>
      </c>
      <c r="F6" s="3">
        <f>+SUMPRODUCT('[1]Colector Krahmer II (c_Proy)'!$F$17:$F$19,'[1]Colector Krahmer II (c_Proy)'!$M$17:$M$19)/F2</f>
        <v>900</v>
      </c>
      <c r="G6" s="3">
        <f>+'[2]Colector Krahmer II'!$AB$19</f>
        <v>291.47949647895558</v>
      </c>
      <c r="H6" s="3">
        <f t="shared" ref="H6:H21" si="1">+D6-G6</f>
        <v>218.23300105372931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509.71249753268489</v>
      </c>
      <c r="D7" s="3">
        <f t="shared" si="0"/>
        <v>509.71249753268489</v>
      </c>
      <c r="E7" s="3">
        <f t="shared" ref="E7:F21" si="4">+E6</f>
        <v>0.80121741765967702</v>
      </c>
      <c r="F7" s="3">
        <f t="shared" si="4"/>
        <v>900</v>
      </c>
      <c r="G7" s="3">
        <f>+'[3]Colector Krahmer II'!$AB$19</f>
        <v>300.10423417039965</v>
      </c>
      <c r="H7" s="3">
        <f t="shared" si="1"/>
        <v>209.60826336228524</v>
      </c>
      <c r="L7" s="9"/>
    </row>
    <row r="8" spans="1:12" x14ac:dyDescent="0.3">
      <c r="B8" s="2">
        <f t="shared" si="2"/>
        <v>2024</v>
      </c>
      <c r="C8" s="3">
        <f t="shared" si="3"/>
        <v>509.71249753268489</v>
      </c>
      <c r="D8" s="3">
        <f t="shared" si="0"/>
        <v>509.71249753268489</v>
      </c>
      <c r="E8" s="3">
        <f t="shared" si="4"/>
        <v>0.80121741765967702</v>
      </c>
      <c r="F8" s="3">
        <f t="shared" si="4"/>
        <v>900</v>
      </c>
      <c r="G8" s="3">
        <f>+'[4]Colector Krahmer II'!$AB$19</f>
        <v>306.52071146994427</v>
      </c>
      <c r="H8" s="3">
        <f t="shared" si="1"/>
        <v>203.19178606274062</v>
      </c>
      <c r="L8" s="9"/>
    </row>
    <row r="9" spans="1:12" x14ac:dyDescent="0.3">
      <c r="B9" s="2">
        <f t="shared" si="2"/>
        <v>2025</v>
      </c>
      <c r="C9" s="3">
        <f t="shared" si="3"/>
        <v>509.71249753268489</v>
      </c>
      <c r="D9" s="3">
        <f t="shared" si="0"/>
        <v>509.71249753268489</v>
      </c>
      <c r="E9" s="3">
        <f t="shared" si="4"/>
        <v>0.80121741765967702</v>
      </c>
      <c r="F9" s="3">
        <f t="shared" si="4"/>
        <v>900</v>
      </c>
      <c r="G9" s="3">
        <f>+'[5]Colector Krahmer II'!$AB$19</f>
        <v>312.95388471988656</v>
      </c>
      <c r="H9" s="3">
        <f t="shared" si="1"/>
        <v>196.75861281279833</v>
      </c>
      <c r="L9" s="9"/>
    </row>
    <row r="10" spans="1:12" x14ac:dyDescent="0.3">
      <c r="B10" s="2">
        <f t="shared" si="2"/>
        <v>2026</v>
      </c>
      <c r="C10" s="3">
        <f t="shared" si="3"/>
        <v>509.71249753268489</v>
      </c>
      <c r="D10" s="3">
        <f t="shared" si="0"/>
        <v>509.71249753268489</v>
      </c>
      <c r="E10" s="3">
        <f t="shared" si="4"/>
        <v>0.80121741765967702</v>
      </c>
      <c r="F10" s="3">
        <f t="shared" si="4"/>
        <v>900</v>
      </c>
      <c r="G10" s="3">
        <f>+'[6]Colector Krahmer II'!$AB$19</f>
        <v>319.45227998542157</v>
      </c>
      <c r="H10" s="3">
        <f t="shared" si="1"/>
        <v>190.26021754726332</v>
      </c>
      <c r="L10" s="9"/>
    </row>
    <row r="11" spans="1:12" x14ac:dyDescent="0.3">
      <c r="B11" s="2">
        <f t="shared" si="2"/>
        <v>2027</v>
      </c>
      <c r="C11" s="3">
        <f t="shared" si="3"/>
        <v>509.71249753268489</v>
      </c>
      <c r="D11" s="3">
        <f t="shared" si="0"/>
        <v>509.71249753268489</v>
      </c>
      <c r="E11" s="3">
        <f t="shared" si="4"/>
        <v>0.80121741765967702</v>
      </c>
      <c r="F11" s="3">
        <f t="shared" si="4"/>
        <v>900</v>
      </c>
      <c r="G11" s="3">
        <f>+'[7]Colector Krahmer II'!$AB$19</f>
        <v>326.00369615219608</v>
      </c>
      <c r="H11" s="3">
        <f t="shared" si="1"/>
        <v>183.70880138048881</v>
      </c>
      <c r="L11" s="9"/>
    </row>
    <row r="12" spans="1:12" x14ac:dyDescent="0.3">
      <c r="B12" s="2">
        <f t="shared" si="2"/>
        <v>2028</v>
      </c>
      <c r="C12" s="3">
        <f t="shared" si="3"/>
        <v>509.71249753268489</v>
      </c>
      <c r="D12" s="3">
        <f t="shared" si="0"/>
        <v>509.71249753268489</v>
      </c>
      <c r="E12" s="3">
        <f t="shared" si="4"/>
        <v>0.80121741765967702</v>
      </c>
      <c r="F12" s="3">
        <f t="shared" si="4"/>
        <v>900</v>
      </c>
      <c r="G12" s="3">
        <f>+'[8]Colector Krahmer II'!$AB$19</f>
        <v>332.63336591689256</v>
      </c>
      <c r="H12" s="3">
        <f t="shared" si="1"/>
        <v>177.07913161579233</v>
      </c>
      <c r="L12" s="9"/>
    </row>
    <row r="13" spans="1:12" x14ac:dyDescent="0.3">
      <c r="B13" s="2">
        <f t="shared" si="2"/>
        <v>2029</v>
      </c>
      <c r="C13" s="3">
        <f t="shared" si="3"/>
        <v>509.71249753268489</v>
      </c>
      <c r="D13" s="3">
        <f t="shared" si="0"/>
        <v>509.71249753268489</v>
      </c>
      <c r="E13" s="3">
        <f t="shared" si="4"/>
        <v>0.80121741765967702</v>
      </c>
      <c r="F13" s="3">
        <f t="shared" si="4"/>
        <v>900</v>
      </c>
      <c r="G13" s="3">
        <f>+'[9]Colector Krahmer II'!$AB$19</f>
        <v>339.27728665754228</v>
      </c>
      <c r="H13" s="3">
        <f t="shared" si="1"/>
        <v>170.43521087514262</v>
      </c>
      <c r="L13" s="9"/>
    </row>
    <row r="14" spans="1:12" x14ac:dyDescent="0.3">
      <c r="B14" s="2">
        <f t="shared" si="2"/>
        <v>2030</v>
      </c>
      <c r="C14" s="3">
        <f t="shared" si="3"/>
        <v>509.71249753268489</v>
      </c>
      <c r="D14" s="3">
        <f t="shared" si="0"/>
        <v>509.71249753268489</v>
      </c>
      <c r="E14" s="3">
        <f t="shared" si="4"/>
        <v>0.80121741765967702</v>
      </c>
      <c r="F14" s="3">
        <f t="shared" si="4"/>
        <v>900</v>
      </c>
      <c r="G14" s="3">
        <f>+'[10]Colector Krahmer II'!$AB$19</f>
        <v>345.98659501674888</v>
      </c>
      <c r="H14" s="3">
        <f t="shared" si="1"/>
        <v>163.72590251593601</v>
      </c>
      <c r="L14" s="9"/>
    </row>
    <row r="15" spans="1:12" x14ac:dyDescent="0.3">
      <c r="B15" s="2">
        <f t="shared" si="2"/>
        <v>2031</v>
      </c>
      <c r="C15" s="3">
        <f t="shared" si="3"/>
        <v>509.71249753268489</v>
      </c>
      <c r="D15" s="3">
        <f t="shared" si="0"/>
        <v>509.71249753268489</v>
      </c>
      <c r="E15" s="3">
        <f t="shared" si="4"/>
        <v>0.80121741765967702</v>
      </c>
      <c r="F15" s="3">
        <f t="shared" si="4"/>
        <v>900</v>
      </c>
      <c r="G15" s="3">
        <f>+'[11]Colector Krahmer II'!$AB$19</f>
        <v>352.76931690518325</v>
      </c>
      <c r="H15" s="3">
        <f t="shared" si="1"/>
        <v>156.94318062750165</v>
      </c>
      <c r="L15" s="9"/>
    </row>
    <row r="16" spans="1:12" x14ac:dyDescent="0.3">
      <c r="B16" s="2">
        <f t="shared" si="2"/>
        <v>2032</v>
      </c>
      <c r="C16" s="3">
        <f t="shared" si="3"/>
        <v>509.71249753268489</v>
      </c>
      <c r="D16" s="3">
        <f t="shared" si="0"/>
        <v>509.71249753268489</v>
      </c>
      <c r="E16" s="3">
        <f t="shared" si="4"/>
        <v>0.80121741765967702</v>
      </c>
      <c r="F16" s="3">
        <f t="shared" si="4"/>
        <v>900</v>
      </c>
      <c r="G16" s="3">
        <f>+'[12]Colector Krahmer II'!$AB$19</f>
        <v>359.63168250293143</v>
      </c>
      <c r="H16" s="3">
        <f t="shared" si="1"/>
        <v>150.08081502975347</v>
      </c>
      <c r="L16" s="9"/>
    </row>
    <row r="17" spans="1:18" x14ac:dyDescent="0.3">
      <c r="B17" s="2">
        <f t="shared" si="2"/>
        <v>2033</v>
      </c>
      <c r="C17" s="3">
        <f t="shared" si="3"/>
        <v>509.71249753268489</v>
      </c>
      <c r="D17" s="3">
        <f t="shared" si="0"/>
        <v>509.71249753268489</v>
      </c>
      <c r="E17" s="3">
        <f t="shared" si="4"/>
        <v>0.80121741765967702</v>
      </c>
      <c r="F17" s="3">
        <f t="shared" si="4"/>
        <v>900</v>
      </c>
      <c r="G17" s="3">
        <f>+'[13]Colector Krahmer II'!$AB$19</f>
        <v>366.50459458793</v>
      </c>
      <c r="H17" s="3">
        <f t="shared" si="1"/>
        <v>143.20790294475489</v>
      </c>
      <c r="L17" s="9"/>
    </row>
    <row r="18" spans="1:18" x14ac:dyDescent="0.3">
      <c r="B18" s="2">
        <f t="shared" si="2"/>
        <v>2034</v>
      </c>
      <c r="C18" s="3">
        <f t="shared" si="3"/>
        <v>509.71249753268489</v>
      </c>
      <c r="D18" s="3">
        <f t="shared" si="0"/>
        <v>509.71249753268489</v>
      </c>
      <c r="E18" s="3">
        <f t="shared" si="4"/>
        <v>0.80121741765967702</v>
      </c>
      <c r="F18" s="3">
        <f t="shared" si="4"/>
        <v>900</v>
      </c>
      <c r="G18" s="3">
        <f>+'[14]Colector Krahmer II'!$AB$19</f>
        <v>373.4436131937515</v>
      </c>
      <c r="H18" s="3">
        <f t="shared" si="1"/>
        <v>136.26888433893339</v>
      </c>
      <c r="L18" s="9"/>
    </row>
    <row r="19" spans="1:18" x14ac:dyDescent="0.3">
      <c r="B19" s="2">
        <f t="shared" si="2"/>
        <v>2035</v>
      </c>
      <c r="C19" s="3">
        <f t="shared" si="3"/>
        <v>509.71249753268489</v>
      </c>
      <c r="D19" s="3">
        <f t="shared" si="0"/>
        <v>509.71249753268489</v>
      </c>
      <c r="E19" s="3">
        <f t="shared" si="4"/>
        <v>0.80121741765967702</v>
      </c>
      <c r="F19" s="3">
        <f t="shared" si="4"/>
        <v>900</v>
      </c>
      <c r="G19" s="3">
        <f>+'[15]Colector Krahmer II'!$AB$19</f>
        <v>380.43318207877883</v>
      </c>
      <c r="H19" s="3">
        <f t="shared" si="1"/>
        <v>129.27931545390607</v>
      </c>
      <c r="L19" s="9"/>
    </row>
    <row r="20" spans="1:18" x14ac:dyDescent="0.3">
      <c r="B20" s="2">
        <f t="shared" si="2"/>
        <v>2036</v>
      </c>
      <c r="C20" s="3">
        <f t="shared" si="3"/>
        <v>509.71249753268489</v>
      </c>
      <c r="D20" s="3">
        <f t="shared" si="0"/>
        <v>509.71249753268489</v>
      </c>
      <c r="E20" s="3">
        <f t="shared" si="4"/>
        <v>0.80121741765967702</v>
      </c>
      <c r="F20" s="3">
        <f t="shared" si="4"/>
        <v>900</v>
      </c>
      <c r="G20" s="3">
        <f>+'[16]Colector Krahmer II'!$AB$19</f>
        <v>387.50214011981694</v>
      </c>
      <c r="H20" s="3">
        <f t="shared" si="1"/>
        <v>122.21035741286795</v>
      </c>
      <c r="L20" s="9"/>
    </row>
    <row r="21" spans="1:18" x14ac:dyDescent="0.3">
      <c r="B21" s="2">
        <f t="shared" si="2"/>
        <v>2037</v>
      </c>
      <c r="C21" s="3">
        <f t="shared" si="3"/>
        <v>509.71249753268489</v>
      </c>
      <c r="D21" s="3">
        <f t="shared" si="0"/>
        <v>509.71249753268489</v>
      </c>
      <c r="E21" s="3">
        <f t="shared" si="4"/>
        <v>0.80121741765967702</v>
      </c>
      <c r="F21" s="3">
        <f t="shared" si="4"/>
        <v>900</v>
      </c>
      <c r="G21" s="3">
        <f>+'[1]Colector Krahmer II'!$AB$19</f>
        <v>394.57918784176991</v>
      </c>
      <c r="H21" s="3">
        <f t="shared" si="1"/>
        <v>115.13330969091498</v>
      </c>
      <c r="I21" s="13">
        <f>+G21/G6-1</f>
        <v>0.35371164218495199</v>
      </c>
      <c r="L21" s="9"/>
      <c r="M21" s="8"/>
    </row>
    <row r="22" spans="1:18" x14ac:dyDescent="0.3">
      <c r="L22" s="9"/>
    </row>
    <row r="23" spans="1:18" x14ac:dyDescent="0.3">
      <c r="L23" s="9"/>
    </row>
    <row r="25" spans="1:18" x14ac:dyDescent="0.3">
      <c r="B25" s="5" t="s">
        <v>69</v>
      </c>
      <c r="E25" s="6" t="s">
        <v>7</v>
      </c>
      <c r="F25" s="7">
        <f>+SUM('[1]Colector Krahmer II (c_Proy)'!$M$20:$M$25)</f>
        <v>460.72</v>
      </c>
      <c r="G25" s="8" t="s">
        <v>8</v>
      </c>
      <c r="L25" s="5" t="s">
        <v>88</v>
      </c>
      <c r="O25" s="6"/>
      <c r="P25" s="7"/>
      <c r="Q25" s="8"/>
    </row>
    <row r="26" spans="1:18" x14ac:dyDescent="0.3">
      <c r="B26" s="8" t="s">
        <v>86</v>
      </c>
      <c r="L26" s="8" t="str">
        <f>+B26</f>
        <v>ENTRE CÁMARA 10852 y CÁMARA 4164</v>
      </c>
    </row>
    <row r="27" spans="1:18" x14ac:dyDescent="0.3">
      <c r="B27" s="42" t="s">
        <v>0</v>
      </c>
      <c r="C27" s="42" t="s">
        <v>20</v>
      </c>
      <c r="D27" s="42" t="s">
        <v>1</v>
      </c>
      <c r="E27" s="42"/>
      <c r="F27" s="42"/>
      <c r="G27" s="42" t="s">
        <v>21</v>
      </c>
      <c r="H27" s="42" t="s">
        <v>2</v>
      </c>
      <c r="L27" s="42" t="s">
        <v>0</v>
      </c>
      <c r="M27" s="42" t="s">
        <v>13</v>
      </c>
      <c r="N27" s="43" t="s">
        <v>14</v>
      </c>
      <c r="O27" s="44"/>
      <c r="P27" s="44"/>
      <c r="Q27" s="45"/>
      <c r="R27" s="46" t="s">
        <v>19</v>
      </c>
    </row>
    <row r="28" spans="1:18" x14ac:dyDescent="0.3">
      <c r="B28" s="42"/>
      <c r="C28" s="42"/>
      <c r="D28" s="18" t="s">
        <v>3</v>
      </c>
      <c r="E28" s="18" t="s">
        <v>4</v>
      </c>
      <c r="F28" s="18" t="s">
        <v>5</v>
      </c>
      <c r="G28" s="42"/>
      <c r="H28" s="42"/>
      <c r="L28" s="42"/>
      <c r="M28" s="42"/>
      <c r="N28" s="18" t="s">
        <v>17</v>
      </c>
      <c r="O28" s="18" t="s">
        <v>16</v>
      </c>
      <c r="P28" s="18" t="s">
        <v>15</v>
      </c>
      <c r="Q28" s="18" t="s">
        <v>18</v>
      </c>
      <c r="R28" s="47"/>
    </row>
    <row r="29" spans="1:18" x14ac:dyDescent="0.3">
      <c r="A29" s="12" t="s">
        <v>6</v>
      </c>
      <c r="B29" s="2">
        <f>+B6</f>
        <v>2022</v>
      </c>
      <c r="C29" s="3">
        <f>+SUMPRODUCT('[1]Colector Krahmer II'!$AL$20:$AL$25,'[1]Colector Krahmer II'!$M$20:$M$25)/F25</f>
        <v>371.93033039420106</v>
      </c>
      <c r="D29" s="3">
        <f t="shared" ref="D29:D44" si="5">+C29</f>
        <v>371.93033039420106</v>
      </c>
      <c r="E29" s="3">
        <f>D29/(0.25*PI()*(F29/1000)^2)/1000</f>
        <v>0.73993188210048622</v>
      </c>
      <c r="F29" s="3">
        <f>+SUMPRODUCT('[1]Colector Krahmer II'!$F$20:$F$25,'[1]Colector Krahmer II'!$M$20:$M$25)/F25</f>
        <v>800</v>
      </c>
      <c r="G29" s="3">
        <f>+'[2]Colector Krahmer II'!$AB$25</f>
        <v>304.38902292447386</v>
      </c>
      <c r="H29" s="3">
        <f t="shared" ref="H29:H44" si="6">+D29-G29</f>
        <v>67.541307469727201</v>
      </c>
      <c r="L29" s="2">
        <f>+B29</f>
        <v>2022</v>
      </c>
      <c r="M29" s="1"/>
      <c r="N29" s="14"/>
      <c r="O29" s="14"/>
      <c r="P29" s="14"/>
      <c r="Q29" s="14"/>
      <c r="R29" s="1"/>
    </row>
    <row r="30" spans="1:18" x14ac:dyDescent="0.3">
      <c r="B30" s="2">
        <f t="shared" ref="B30:B44" si="7">+B29+1</f>
        <v>2023</v>
      </c>
      <c r="C30" s="3">
        <f t="shared" ref="C30:C44" si="8">+C29</f>
        <v>371.93033039420106</v>
      </c>
      <c r="D30" s="3">
        <f t="shared" si="5"/>
        <v>371.93033039420106</v>
      </c>
      <c r="E30" s="3">
        <f t="shared" ref="E30:F30" si="9">+E29</f>
        <v>0.73993188210048622</v>
      </c>
      <c r="F30" s="3">
        <f t="shared" si="9"/>
        <v>800</v>
      </c>
      <c r="G30" s="3">
        <f>+'[3]Colector Krahmer II'!$AB$25</f>
        <v>313.2789855129771</v>
      </c>
      <c r="H30" s="3">
        <f t="shared" si="6"/>
        <v>58.651344881223963</v>
      </c>
      <c r="L30" s="2">
        <f t="shared" ref="L30:L44" si="10">+L29+1</f>
        <v>2023</v>
      </c>
      <c r="M30" s="1"/>
      <c r="N30" s="14"/>
      <c r="O30" s="14"/>
      <c r="P30" s="14"/>
      <c r="Q30" s="14"/>
      <c r="R30" s="1"/>
    </row>
    <row r="31" spans="1:18" x14ac:dyDescent="0.3">
      <c r="B31" s="2">
        <f t="shared" si="7"/>
        <v>2024</v>
      </c>
      <c r="C31" s="3">
        <f t="shared" si="8"/>
        <v>371.93033039420106</v>
      </c>
      <c r="D31" s="3">
        <f t="shared" si="5"/>
        <v>371.93033039420106</v>
      </c>
      <c r="E31" s="3">
        <f t="shared" ref="E31:F31" si="11">+E30</f>
        <v>0.73993188210048622</v>
      </c>
      <c r="F31" s="3">
        <f t="shared" si="11"/>
        <v>800</v>
      </c>
      <c r="G31" s="3">
        <f>+'[4]Colector Krahmer II'!$AB$25</f>
        <v>319.8923632308929</v>
      </c>
      <c r="H31" s="3">
        <f t="shared" si="6"/>
        <v>52.037967163308167</v>
      </c>
      <c r="L31" s="2">
        <f t="shared" si="10"/>
        <v>2024</v>
      </c>
      <c r="M31" s="1"/>
      <c r="N31" s="4"/>
      <c r="O31" s="3"/>
      <c r="P31" s="1"/>
      <c r="Q31" s="3"/>
      <c r="R31" s="1"/>
    </row>
    <row r="32" spans="1:18" x14ac:dyDescent="0.3">
      <c r="B32" s="2">
        <f t="shared" si="7"/>
        <v>2025</v>
      </c>
      <c r="C32" s="3">
        <f t="shared" si="8"/>
        <v>371.93033039420106</v>
      </c>
      <c r="D32" s="3">
        <f t="shared" si="5"/>
        <v>371.93033039420106</v>
      </c>
      <c r="E32" s="3">
        <f t="shared" ref="E32:F32" si="12">+E31</f>
        <v>0.73993188210048622</v>
      </c>
      <c r="F32" s="3">
        <f t="shared" si="12"/>
        <v>800</v>
      </c>
      <c r="G32" s="3">
        <f>+'[5]Colector Krahmer II'!$AB$25</f>
        <v>326.52304875215168</v>
      </c>
      <c r="H32" s="3">
        <f t="shared" si="6"/>
        <v>45.407281642049384</v>
      </c>
      <c r="L32" s="2">
        <f t="shared" si="10"/>
        <v>2025</v>
      </c>
      <c r="M32" s="1"/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371.93033039420106</v>
      </c>
      <c r="D33" s="3">
        <f t="shared" si="5"/>
        <v>371.93033039420106</v>
      </c>
      <c r="E33" s="3">
        <f t="shared" ref="E33:F33" si="13">+E32</f>
        <v>0.73993188210048622</v>
      </c>
      <c r="F33" s="3">
        <f t="shared" si="13"/>
        <v>800</v>
      </c>
      <c r="G33" s="3">
        <f>+'[6]Colector Krahmer II'!$AB$25</f>
        <v>333.22106887878294</v>
      </c>
      <c r="H33" s="3">
        <f t="shared" si="6"/>
        <v>38.70926151541812</v>
      </c>
      <c r="L33" s="2">
        <f t="shared" si="10"/>
        <v>2026</v>
      </c>
      <c r="M33" s="1"/>
      <c r="N33" s="4"/>
      <c r="O33" s="3"/>
      <c r="P33" s="1"/>
      <c r="Q33" s="3"/>
      <c r="R33" s="1"/>
    </row>
    <row r="34" spans="2:19" x14ac:dyDescent="0.3">
      <c r="B34" s="2">
        <f t="shared" si="7"/>
        <v>2027</v>
      </c>
      <c r="C34" s="3">
        <f t="shared" si="8"/>
        <v>371.93033039420106</v>
      </c>
      <c r="D34" s="3">
        <f t="shared" si="5"/>
        <v>371.93033039420106</v>
      </c>
      <c r="E34" s="3">
        <f t="shared" ref="E34:F34" si="14">+E33</f>
        <v>0.73993188210048622</v>
      </c>
      <c r="F34" s="3">
        <f t="shared" si="14"/>
        <v>800</v>
      </c>
      <c r="G34" s="3">
        <f>+'[7]Colector Krahmer II'!$AB$25</f>
        <v>339.97384629095205</v>
      </c>
      <c r="H34" s="3">
        <f t="shared" si="6"/>
        <v>31.956484103249011</v>
      </c>
      <c r="L34" s="2">
        <f t="shared" si="10"/>
        <v>2027</v>
      </c>
      <c r="M34" s="1"/>
      <c r="N34" s="4"/>
      <c r="O34" s="3"/>
      <c r="P34" s="1"/>
      <c r="Q34" s="3"/>
      <c r="R34" s="1"/>
    </row>
    <row r="35" spans="2:19" x14ac:dyDescent="0.3">
      <c r="B35" s="2">
        <f t="shared" si="7"/>
        <v>2028</v>
      </c>
      <c r="C35" s="3">
        <f t="shared" si="8"/>
        <v>371.93033039420106</v>
      </c>
      <c r="D35" s="3">
        <f t="shared" si="5"/>
        <v>371.93033039420106</v>
      </c>
      <c r="E35" s="3">
        <f t="shared" ref="E35:F35" si="15">+E34</f>
        <v>0.73993188210048622</v>
      </c>
      <c r="F35" s="3">
        <f t="shared" si="15"/>
        <v>800</v>
      </c>
      <c r="G35" s="3">
        <f>+'[8]Colector Krahmer II'!$AB$25</f>
        <v>346.80739507119154</v>
      </c>
      <c r="H35" s="3">
        <f t="shared" si="6"/>
        <v>25.122935323009528</v>
      </c>
      <c r="L35" s="2">
        <f t="shared" si="10"/>
        <v>2028</v>
      </c>
      <c r="M35" s="1"/>
      <c r="N35" s="4"/>
      <c r="O35" s="3"/>
      <c r="P35" s="1"/>
      <c r="Q35" s="3"/>
      <c r="R35" s="1"/>
    </row>
    <row r="36" spans="2:19" x14ac:dyDescent="0.3">
      <c r="B36" s="2">
        <f t="shared" si="7"/>
        <v>2029</v>
      </c>
      <c r="C36" s="3">
        <f t="shared" si="8"/>
        <v>371.93033039420106</v>
      </c>
      <c r="D36" s="3">
        <f t="shared" si="5"/>
        <v>371.93033039420106</v>
      </c>
      <c r="E36" s="3">
        <f t="shared" ref="E36:F36" si="16">+E35</f>
        <v>0.73993188210048622</v>
      </c>
      <c r="F36" s="3">
        <f t="shared" si="16"/>
        <v>800</v>
      </c>
      <c r="G36" s="3">
        <f>+'[9]Colector Krahmer II'!$AB$25</f>
        <v>353.65573067319076</v>
      </c>
      <c r="H36" s="3">
        <f t="shared" si="6"/>
        <v>18.274599721010304</v>
      </c>
      <c r="L36" s="2">
        <f t="shared" si="10"/>
        <v>2029</v>
      </c>
      <c r="M36" s="1"/>
      <c r="N36" s="4"/>
      <c r="O36" s="3"/>
      <c r="P36" s="1"/>
      <c r="Q36" s="3"/>
      <c r="R36" s="1"/>
    </row>
    <row r="37" spans="2:19" x14ac:dyDescent="0.3">
      <c r="B37" s="2">
        <f t="shared" si="7"/>
        <v>2030</v>
      </c>
      <c r="C37" s="3">
        <f t="shared" si="8"/>
        <v>371.93033039420106</v>
      </c>
      <c r="D37" s="3">
        <f t="shared" si="5"/>
        <v>371.93033039420106</v>
      </c>
      <c r="E37" s="3">
        <f t="shared" ref="E37:F37" si="17">+E36</f>
        <v>0.73993188210048622</v>
      </c>
      <c r="F37" s="3">
        <f t="shared" si="17"/>
        <v>800</v>
      </c>
      <c r="G37" s="3">
        <f>+'[10]Colector Krahmer II'!$AB$25</f>
        <v>360.57157309815159</v>
      </c>
      <c r="H37" s="3">
        <f t="shared" si="6"/>
        <v>11.358757296049475</v>
      </c>
      <c r="L37" s="2">
        <f t="shared" si="10"/>
        <v>2030</v>
      </c>
      <c r="M37" s="3" t="str">
        <f t="shared" ref="M37:M41" si="18">IF(H37&gt;0,"-",-H37)</f>
        <v>-</v>
      </c>
      <c r="N37" s="4"/>
      <c r="O37" s="3"/>
      <c r="P37" s="1"/>
      <c r="Q37" s="1"/>
      <c r="R37" s="1"/>
    </row>
    <row r="38" spans="2:19" x14ac:dyDescent="0.3">
      <c r="B38" s="2">
        <f t="shared" si="7"/>
        <v>2031</v>
      </c>
      <c r="C38" s="3">
        <f t="shared" si="8"/>
        <v>371.93033039420106</v>
      </c>
      <c r="D38" s="3">
        <f t="shared" si="5"/>
        <v>371.93033039420106</v>
      </c>
      <c r="E38" s="3">
        <f t="shared" ref="E38:F38" si="19">+E37</f>
        <v>0.73993188210048622</v>
      </c>
      <c r="F38" s="3">
        <f t="shared" si="19"/>
        <v>800</v>
      </c>
      <c r="G38" s="3">
        <f>+'[11]Colector Krahmer II'!$AB$25</f>
        <v>367.56253517114743</v>
      </c>
      <c r="H38" s="3">
        <f t="shared" si="6"/>
        <v>4.3677952230536334</v>
      </c>
      <c r="L38" s="2">
        <f t="shared" si="10"/>
        <v>2031</v>
      </c>
      <c r="M38" s="3" t="str">
        <f t="shared" si="18"/>
        <v>-</v>
      </c>
      <c r="N38" s="4"/>
      <c r="O38" s="3"/>
      <c r="P38" s="1"/>
      <c r="Q38" s="1"/>
      <c r="R38" s="1"/>
    </row>
    <row r="39" spans="2:19" x14ac:dyDescent="0.3">
      <c r="B39" s="2">
        <f t="shared" si="7"/>
        <v>2032</v>
      </c>
      <c r="C39" s="3">
        <f t="shared" si="8"/>
        <v>371.93033039420106</v>
      </c>
      <c r="D39" s="3">
        <f t="shared" si="5"/>
        <v>371.93033039420106</v>
      </c>
      <c r="E39" s="3">
        <f t="shared" ref="E39:F39" si="20">+E38</f>
        <v>0.73993188210048622</v>
      </c>
      <c r="F39" s="3">
        <f t="shared" si="20"/>
        <v>800</v>
      </c>
      <c r="G39" s="3">
        <f>+'[12]Colector Krahmer II'!$AB$25</f>
        <v>374.63567526914051</v>
      </c>
      <c r="H39" s="3">
        <f t="shared" si="6"/>
        <v>-2.705344874939442</v>
      </c>
      <c r="L39" s="2">
        <f t="shared" si="10"/>
        <v>2032</v>
      </c>
      <c r="M39" s="3">
        <f t="shared" si="18"/>
        <v>2.705344874939442</v>
      </c>
      <c r="N39" s="4">
        <f>+F25</f>
        <v>460.72</v>
      </c>
      <c r="O39" s="3">
        <f>+'[1]Colector Krahmer II (c_Proy)'!$E$85</f>
        <v>560</v>
      </c>
      <c r="P39" s="3">
        <f>+'[1]Colector Krahmer II (c_Proy)'!$AL$85</f>
        <v>145.5576569820592</v>
      </c>
      <c r="Q39" s="3">
        <f>+P42/(1000)/(0.25*PI()*(S39/1000)^2)</f>
        <v>0.69390523648653724</v>
      </c>
      <c r="R39" s="3">
        <f t="shared" ref="R39:R41" si="21">+P39-M39</f>
        <v>142.85231210711976</v>
      </c>
      <c r="S39" s="12">
        <f>+'[1]Colector Krahmer II (c_Proy)'!$F$85</f>
        <v>516.79999999999995</v>
      </c>
    </row>
    <row r="40" spans="2:19" x14ac:dyDescent="0.3">
      <c r="B40" s="2">
        <f t="shared" si="7"/>
        <v>2033</v>
      </c>
      <c r="C40" s="3">
        <f t="shared" si="8"/>
        <v>371.93033039420106</v>
      </c>
      <c r="D40" s="3">
        <f t="shared" si="5"/>
        <v>371.93033039420106</v>
      </c>
      <c r="E40" s="3">
        <f t="shared" ref="E40:F40" si="22">+E39</f>
        <v>0.73993188210048622</v>
      </c>
      <c r="F40" s="3">
        <f t="shared" si="22"/>
        <v>800</v>
      </c>
      <c r="G40" s="3">
        <f>+'[13]Colector Krahmer II'!$AB$25</f>
        <v>381.71978303153742</v>
      </c>
      <c r="H40" s="3">
        <f t="shared" si="6"/>
        <v>-9.7894526373363533</v>
      </c>
      <c r="L40" s="2">
        <f t="shared" si="10"/>
        <v>2033</v>
      </c>
      <c r="M40" s="3">
        <f t="shared" si="18"/>
        <v>9.7894526373363533</v>
      </c>
      <c r="N40" s="4">
        <f>+N39</f>
        <v>460.72</v>
      </c>
      <c r="O40" s="3">
        <f>+O39</f>
        <v>560</v>
      </c>
      <c r="P40" s="3">
        <f>+P39</f>
        <v>145.5576569820592</v>
      </c>
      <c r="Q40" s="3">
        <f>+Q39</f>
        <v>0.69390523648653724</v>
      </c>
      <c r="R40" s="3">
        <f t="shared" si="21"/>
        <v>135.76820434472285</v>
      </c>
    </row>
    <row r="41" spans="2:19" x14ac:dyDescent="0.3">
      <c r="B41" s="2">
        <f t="shared" si="7"/>
        <v>2034</v>
      </c>
      <c r="C41" s="3">
        <f t="shared" si="8"/>
        <v>371.93033039420106</v>
      </c>
      <c r="D41" s="3">
        <f t="shared" si="5"/>
        <v>371.93033039420106</v>
      </c>
      <c r="E41" s="3">
        <f t="shared" ref="E41:F41" si="23">+E40</f>
        <v>0.73993188210048622</v>
      </c>
      <c r="F41" s="3">
        <f t="shared" si="23"/>
        <v>800</v>
      </c>
      <c r="G41" s="3">
        <f>+'[14]Colector Krahmer II'!$AB$25</f>
        <v>388.8721494298054</v>
      </c>
      <c r="H41" s="3">
        <f t="shared" si="6"/>
        <v>-16.94181903560434</v>
      </c>
      <c r="L41" s="2">
        <f t="shared" si="10"/>
        <v>2034</v>
      </c>
      <c r="M41" s="3">
        <f t="shared" si="18"/>
        <v>16.94181903560434</v>
      </c>
      <c r="N41" s="4">
        <f>+N40</f>
        <v>460.72</v>
      </c>
      <c r="O41" s="3">
        <f>+O40</f>
        <v>560</v>
      </c>
      <c r="P41" s="3">
        <f>+P40</f>
        <v>145.5576569820592</v>
      </c>
      <c r="Q41" s="3">
        <f t="shared" ref="Q41:Q42" si="24">+Q40</f>
        <v>0.69390523648653724</v>
      </c>
      <c r="R41" s="3">
        <f t="shared" si="21"/>
        <v>128.61583794645486</v>
      </c>
    </row>
    <row r="42" spans="2:19" x14ac:dyDescent="0.3">
      <c r="B42" s="2">
        <f t="shared" si="7"/>
        <v>2035</v>
      </c>
      <c r="C42" s="3">
        <f t="shared" si="8"/>
        <v>371.93033039420106</v>
      </c>
      <c r="D42" s="3">
        <f t="shared" si="5"/>
        <v>371.93033039420106</v>
      </c>
      <c r="E42" s="3">
        <f t="shared" ref="E42:F42" si="25">+E41</f>
        <v>0.73993188210048622</v>
      </c>
      <c r="F42" s="3">
        <f t="shared" si="25"/>
        <v>800</v>
      </c>
      <c r="G42" s="3">
        <f>+'[15]Colector Krahmer II'!$AB$25</f>
        <v>396.07672822101523</v>
      </c>
      <c r="H42" s="3">
        <f t="shared" si="6"/>
        <v>-24.146397826814166</v>
      </c>
      <c r="L42" s="2">
        <f t="shared" si="10"/>
        <v>2035</v>
      </c>
      <c r="M42" s="3">
        <f t="shared" ref="M42:M43" si="26">IF(H42&gt;0,"-",-H42)</f>
        <v>24.146397826814166</v>
      </c>
      <c r="N42" s="4">
        <f>+F25</f>
        <v>460.72</v>
      </c>
      <c r="O42" s="3">
        <f>+'[1]Colector Krahmer II (c_Proy)'!$E$85</f>
        <v>560</v>
      </c>
      <c r="P42" s="3">
        <f>+'[1]Colector Krahmer II (c_Proy)'!$AL$85</f>
        <v>145.5576569820592</v>
      </c>
      <c r="Q42" s="3">
        <f t="shared" si="24"/>
        <v>0.69390523648653724</v>
      </c>
      <c r="R42" s="3">
        <f t="shared" ref="R42:R43" si="27">+P42-M42</f>
        <v>121.41125915524503</v>
      </c>
    </row>
    <row r="43" spans="2:19" x14ac:dyDescent="0.3">
      <c r="B43" s="2">
        <f t="shared" si="7"/>
        <v>2036</v>
      </c>
      <c r="C43" s="3">
        <f t="shared" si="8"/>
        <v>371.93033039420106</v>
      </c>
      <c r="D43" s="3">
        <f t="shared" si="5"/>
        <v>371.93033039420106</v>
      </c>
      <c r="E43" s="3">
        <f t="shared" ref="E43:F43" si="28">+E42</f>
        <v>0.73993188210048622</v>
      </c>
      <c r="F43" s="3">
        <f t="shared" si="28"/>
        <v>800</v>
      </c>
      <c r="G43" s="3">
        <f>+'[16]Colector Krahmer II'!$AB$25</f>
        <v>403.36326032105217</v>
      </c>
      <c r="H43" s="3">
        <f t="shared" si="6"/>
        <v>-31.432929926851102</v>
      </c>
      <c r="L43" s="2">
        <f t="shared" si="10"/>
        <v>2036</v>
      </c>
      <c r="M43" s="3">
        <f t="shared" si="26"/>
        <v>31.432929926851102</v>
      </c>
      <c r="N43" s="4">
        <f>+N42</f>
        <v>460.72</v>
      </c>
      <c r="O43" s="3">
        <f t="shared" ref="O43:Q44" si="29">+O42</f>
        <v>560</v>
      </c>
      <c r="P43" s="3">
        <f t="shared" si="29"/>
        <v>145.5576569820592</v>
      </c>
      <c r="Q43" s="3">
        <f t="shared" si="29"/>
        <v>0.69390523648653724</v>
      </c>
      <c r="R43" s="3">
        <f t="shared" si="27"/>
        <v>114.1247270552081</v>
      </c>
    </row>
    <row r="44" spans="2:19" x14ac:dyDescent="0.3">
      <c r="B44" s="2">
        <f t="shared" si="7"/>
        <v>2037</v>
      </c>
      <c r="C44" s="3">
        <f t="shared" si="8"/>
        <v>371.93033039420106</v>
      </c>
      <c r="D44" s="3">
        <f t="shared" si="5"/>
        <v>371.93033039420106</v>
      </c>
      <c r="E44" s="3">
        <f t="shared" ref="E44:F44" si="30">+E43</f>
        <v>0.73993188210048622</v>
      </c>
      <c r="F44" s="3">
        <f t="shared" si="30"/>
        <v>800</v>
      </c>
      <c r="G44" s="3">
        <f>+'[1]Colector Krahmer II'!$AB$25</f>
        <v>410.6582278519777</v>
      </c>
      <c r="H44" s="3">
        <f t="shared" si="6"/>
        <v>-38.727897457776635</v>
      </c>
      <c r="I44" s="13">
        <f>+G44/G29-1</f>
        <v>0.34912298711202783</v>
      </c>
      <c r="L44" s="2">
        <f t="shared" si="10"/>
        <v>2037</v>
      </c>
      <c r="M44" s="3">
        <f>IF(H44&gt;0,"-",-H44)</f>
        <v>38.727897457776635</v>
      </c>
      <c r="N44" s="4">
        <f>+N43</f>
        <v>460.72</v>
      </c>
      <c r="O44" s="3">
        <f t="shared" si="29"/>
        <v>560</v>
      </c>
      <c r="P44" s="3">
        <f t="shared" si="29"/>
        <v>145.5576569820592</v>
      </c>
      <c r="Q44" s="3">
        <f t="shared" si="29"/>
        <v>0.69390523648653724</v>
      </c>
      <c r="R44" s="3">
        <f>+P44-M44</f>
        <v>106.82975952428257</v>
      </c>
    </row>
    <row r="45" spans="2:19" x14ac:dyDescent="0.3">
      <c r="L45" s="9"/>
    </row>
    <row r="48" spans="2:19" x14ac:dyDescent="0.3">
      <c r="B48" s="5" t="s">
        <v>69</v>
      </c>
      <c r="E48" s="6" t="s">
        <v>7</v>
      </c>
      <c r="F48" s="7">
        <f>+SUM('[1]Colector Krahmer II (c_Proy)'!$M$26:$M$41)</f>
        <v>1530.05</v>
      </c>
      <c r="G48" s="8" t="s">
        <v>8</v>
      </c>
    </row>
    <row r="49" spans="1:12" x14ac:dyDescent="0.3">
      <c r="B49" s="8" t="s">
        <v>87</v>
      </c>
    </row>
    <row r="50" spans="1:12" x14ac:dyDescent="0.3">
      <c r="B50" s="42" t="s">
        <v>0</v>
      </c>
      <c r="C50" s="42" t="s">
        <v>20</v>
      </c>
      <c r="D50" s="42" t="s">
        <v>1</v>
      </c>
      <c r="E50" s="42"/>
      <c r="F50" s="42"/>
      <c r="G50" s="42" t="s">
        <v>21</v>
      </c>
      <c r="H50" s="42" t="s">
        <v>2</v>
      </c>
    </row>
    <row r="51" spans="1:12" x14ac:dyDescent="0.3">
      <c r="B51" s="42"/>
      <c r="C51" s="42"/>
      <c r="D51" s="18" t="s">
        <v>3</v>
      </c>
      <c r="E51" s="18" t="s">
        <v>4</v>
      </c>
      <c r="F51" s="18" t="s">
        <v>5</v>
      </c>
      <c r="G51" s="42"/>
      <c r="H51" s="42"/>
      <c r="L51" s="9"/>
    </row>
    <row r="52" spans="1:12" x14ac:dyDescent="0.3">
      <c r="A52" s="12" t="s">
        <v>6</v>
      </c>
      <c r="B52" s="2">
        <f>+B29</f>
        <v>2022</v>
      </c>
      <c r="C52" s="3">
        <f>+SUMPRODUCT('[1]Colector Krahmer II'!$AL$26:$AL$41,'[1]Colector Krahmer II'!$M$26:$M$41)/F48</f>
        <v>434.40118949103453</v>
      </c>
      <c r="D52" s="3">
        <f t="shared" ref="D52:D67" si="31">+C52</f>
        <v>434.40118949103453</v>
      </c>
      <c r="E52" s="3">
        <f>D52/(0.25*PI()*(F52/1000)^2)/1000</f>
        <v>0.8642137074062155</v>
      </c>
      <c r="F52" s="3">
        <f>+SUMPRODUCT('[1]Colector Krahmer II'!$F$26:$F$41,'[1]Colector Krahmer II'!$M$26:$M$41)/F48</f>
        <v>800</v>
      </c>
      <c r="G52" s="3">
        <f>+'[2]Colector Krahmer II'!$AB$41</f>
        <v>338.5103016176339</v>
      </c>
      <c r="H52" s="3">
        <f t="shared" ref="H52:H67" si="32">+D52-G52</f>
        <v>95.890887873400629</v>
      </c>
      <c r="L52" s="9"/>
    </row>
    <row r="53" spans="1:12" x14ac:dyDescent="0.3">
      <c r="B53" s="2">
        <f t="shared" ref="B53:B67" si="33">+B52+1</f>
        <v>2023</v>
      </c>
      <c r="C53" s="3">
        <f t="shared" ref="C53:C67" si="34">+C52</f>
        <v>434.40118949103453</v>
      </c>
      <c r="D53" s="3">
        <f t="shared" si="31"/>
        <v>434.40118949103453</v>
      </c>
      <c r="E53" s="3">
        <f t="shared" ref="E53:F53" si="35">+E52</f>
        <v>0.8642137074062155</v>
      </c>
      <c r="F53" s="3">
        <f t="shared" si="35"/>
        <v>800</v>
      </c>
      <c r="G53" s="3">
        <f>+'[3]Colector Krahmer II'!$AB$41</f>
        <v>348.43282345235411</v>
      </c>
      <c r="H53" s="3">
        <f t="shared" si="32"/>
        <v>85.968366038680415</v>
      </c>
      <c r="L53" s="9"/>
    </row>
    <row r="54" spans="1:12" x14ac:dyDescent="0.3">
      <c r="B54" s="2">
        <f t="shared" si="33"/>
        <v>2024</v>
      </c>
      <c r="C54" s="3">
        <f t="shared" si="34"/>
        <v>434.40118949103453</v>
      </c>
      <c r="D54" s="3">
        <f t="shared" si="31"/>
        <v>434.40118949103453</v>
      </c>
      <c r="E54" s="3">
        <f t="shared" ref="E54:F54" si="36">+E53</f>
        <v>0.8642137074062155</v>
      </c>
      <c r="F54" s="3">
        <f t="shared" si="36"/>
        <v>800</v>
      </c>
      <c r="G54" s="3">
        <f>+'[4]Colector Krahmer II'!$AB$41</f>
        <v>355.81315517411463</v>
      </c>
      <c r="H54" s="3">
        <f t="shared" si="32"/>
        <v>78.588034316919902</v>
      </c>
      <c r="L54" s="9"/>
    </row>
    <row r="55" spans="1:12" x14ac:dyDescent="0.3">
      <c r="B55" s="2">
        <f t="shared" si="33"/>
        <v>2025</v>
      </c>
      <c r="C55" s="3">
        <f t="shared" si="34"/>
        <v>434.40118949103453</v>
      </c>
      <c r="D55" s="3">
        <f t="shared" si="31"/>
        <v>434.40118949103453</v>
      </c>
      <c r="E55" s="3">
        <f t="shared" ref="E55:F55" si="37">+E54</f>
        <v>0.8642137074062155</v>
      </c>
      <c r="F55" s="3">
        <f t="shared" si="37"/>
        <v>800</v>
      </c>
      <c r="G55" s="3">
        <f>+'[5]Colector Krahmer II'!$AB$41</f>
        <v>363.2125399490011</v>
      </c>
      <c r="H55" s="3">
        <f t="shared" si="32"/>
        <v>71.188649542033431</v>
      </c>
      <c r="L55" s="9"/>
    </row>
    <row r="56" spans="1:12" x14ac:dyDescent="0.3">
      <c r="B56" s="2">
        <f t="shared" si="33"/>
        <v>2026</v>
      </c>
      <c r="C56" s="3">
        <f t="shared" si="34"/>
        <v>434.40118949103453</v>
      </c>
      <c r="D56" s="3">
        <f t="shared" si="31"/>
        <v>434.40118949103453</v>
      </c>
      <c r="E56" s="3">
        <f t="shared" ref="E56:F56" si="38">+E55</f>
        <v>0.8642137074062155</v>
      </c>
      <c r="F56" s="3">
        <f t="shared" si="38"/>
        <v>800</v>
      </c>
      <c r="G56" s="3">
        <f>+'[6]Colector Krahmer II'!$AB$41</f>
        <v>370.68682695949235</v>
      </c>
      <c r="H56" s="3">
        <f t="shared" si="32"/>
        <v>63.714362531542179</v>
      </c>
      <c r="L56" s="9"/>
    </row>
    <row r="57" spans="1:12" x14ac:dyDescent="0.3">
      <c r="B57" s="2">
        <f t="shared" si="33"/>
        <v>2027</v>
      </c>
      <c r="C57" s="3">
        <f t="shared" si="34"/>
        <v>434.40118949103453</v>
      </c>
      <c r="D57" s="3">
        <f t="shared" si="31"/>
        <v>434.40118949103453</v>
      </c>
      <c r="E57" s="3">
        <f t="shared" ref="E57:F57" si="39">+E56</f>
        <v>0.8642137074062155</v>
      </c>
      <c r="F57" s="3">
        <f t="shared" si="39"/>
        <v>800</v>
      </c>
      <c r="G57" s="3">
        <f>+'[7]Colector Krahmer II'!$AB$41</f>
        <v>378.22197828897077</v>
      </c>
      <c r="H57" s="3">
        <f t="shared" si="32"/>
        <v>56.179211202063755</v>
      </c>
      <c r="L57" s="9"/>
    </row>
    <row r="58" spans="1:12" x14ac:dyDescent="0.3">
      <c r="B58" s="2">
        <f t="shared" si="33"/>
        <v>2028</v>
      </c>
      <c r="C58" s="3">
        <f t="shared" si="34"/>
        <v>434.40118949103453</v>
      </c>
      <c r="D58" s="3">
        <f t="shared" si="31"/>
        <v>434.40118949103453</v>
      </c>
      <c r="E58" s="3">
        <f t="shared" ref="E58:F58" si="40">+E57</f>
        <v>0.8642137074062155</v>
      </c>
      <c r="F58" s="3">
        <f t="shared" si="40"/>
        <v>800</v>
      </c>
      <c r="G58" s="3">
        <f>+'[8]Colector Krahmer II'!$AB$41</f>
        <v>385.84703301843456</v>
      </c>
      <c r="H58" s="3">
        <f t="shared" si="32"/>
        <v>48.554156472599971</v>
      </c>
      <c r="L58" s="9"/>
    </row>
    <row r="59" spans="1:12" x14ac:dyDescent="0.3">
      <c r="B59" s="2">
        <f t="shared" si="33"/>
        <v>2029</v>
      </c>
      <c r="C59" s="3">
        <f t="shared" si="34"/>
        <v>434.40118949103453</v>
      </c>
      <c r="D59" s="3">
        <f t="shared" si="31"/>
        <v>434.40118949103453</v>
      </c>
      <c r="E59" s="3">
        <f t="shared" ref="E59:F59" si="41">+E58</f>
        <v>0.8642137074062155</v>
      </c>
      <c r="F59" s="3">
        <f t="shared" si="41"/>
        <v>800</v>
      </c>
      <c r="G59" s="3">
        <f>+'[9]Colector Krahmer II'!$AB$41</f>
        <v>393.48833605633911</v>
      </c>
      <c r="H59" s="3">
        <f t="shared" si="32"/>
        <v>40.912853434695421</v>
      </c>
      <c r="L59" s="9"/>
    </row>
    <row r="60" spans="1:12" x14ac:dyDescent="0.3">
      <c r="B60" s="2">
        <f t="shared" si="33"/>
        <v>2030</v>
      </c>
      <c r="C60" s="3">
        <f t="shared" si="34"/>
        <v>434.40118949103453</v>
      </c>
      <c r="D60" s="3">
        <f t="shared" si="31"/>
        <v>434.40118949103453</v>
      </c>
      <c r="E60" s="3">
        <f t="shared" ref="E60:F60" si="42">+E59</f>
        <v>0.8642137074062155</v>
      </c>
      <c r="F60" s="3">
        <f t="shared" si="42"/>
        <v>800</v>
      </c>
      <c r="G60" s="3">
        <f>+'[10]Colector Krahmer II'!$AB$41</f>
        <v>401.20473709794049</v>
      </c>
      <c r="H60" s="3">
        <f t="shared" si="32"/>
        <v>33.196452393094035</v>
      </c>
      <c r="L60" s="9"/>
    </row>
    <row r="61" spans="1:12" x14ac:dyDescent="0.3">
      <c r="B61" s="2">
        <f t="shared" si="33"/>
        <v>2031</v>
      </c>
      <c r="C61" s="3">
        <f t="shared" si="34"/>
        <v>434.40118949103453</v>
      </c>
      <c r="D61" s="3">
        <f t="shared" si="31"/>
        <v>434.40118949103453</v>
      </c>
      <c r="E61" s="3">
        <f t="shared" ref="E61:F61" si="43">+E60</f>
        <v>0.8642137074062155</v>
      </c>
      <c r="F61" s="3">
        <f t="shared" si="43"/>
        <v>800</v>
      </c>
      <c r="G61" s="3">
        <f>+'[11]Colector Krahmer II'!$AB$41</f>
        <v>409.00225127945549</v>
      </c>
      <c r="H61" s="3">
        <f t="shared" si="32"/>
        <v>25.398938211579036</v>
      </c>
      <c r="L61" s="9"/>
    </row>
    <row r="62" spans="1:12" x14ac:dyDescent="0.3">
      <c r="B62" s="2">
        <f t="shared" si="33"/>
        <v>2032</v>
      </c>
      <c r="C62" s="3">
        <f t="shared" si="34"/>
        <v>434.40118949103453</v>
      </c>
      <c r="D62" s="3">
        <f t="shared" si="31"/>
        <v>434.40118949103453</v>
      </c>
      <c r="E62" s="3">
        <f t="shared" ref="E62:F62" si="44">+E61</f>
        <v>0.8642137074062155</v>
      </c>
      <c r="F62" s="3">
        <f t="shared" si="44"/>
        <v>800</v>
      </c>
      <c r="G62" s="3">
        <f>+'[12]Colector Krahmer II'!$AB$41</f>
        <v>416.89113468656853</v>
      </c>
      <c r="H62" s="3">
        <f t="shared" si="32"/>
        <v>17.510054804465994</v>
      </c>
      <c r="L62" s="9"/>
    </row>
    <row r="63" spans="1:12" x14ac:dyDescent="0.3">
      <c r="B63" s="2">
        <f t="shared" si="33"/>
        <v>2033</v>
      </c>
      <c r="C63" s="3">
        <f t="shared" si="34"/>
        <v>434.40118949103453</v>
      </c>
      <c r="D63" s="3">
        <f t="shared" si="31"/>
        <v>434.40118949103453</v>
      </c>
      <c r="E63" s="3">
        <f t="shared" ref="E63:F63" si="45">+E62</f>
        <v>0.8642137074062155</v>
      </c>
      <c r="F63" s="3">
        <f t="shared" si="45"/>
        <v>800</v>
      </c>
      <c r="G63" s="3">
        <f>+'[13]Colector Krahmer II'!$AB$41</f>
        <v>424.79201879010492</v>
      </c>
      <c r="H63" s="3">
        <f t="shared" si="32"/>
        <v>9.6091707009296101</v>
      </c>
      <c r="L63" s="9"/>
    </row>
    <row r="64" spans="1:12" x14ac:dyDescent="0.3">
      <c r="B64" s="2">
        <f t="shared" si="33"/>
        <v>2034</v>
      </c>
      <c r="C64" s="3">
        <f t="shared" si="34"/>
        <v>434.40118949103453</v>
      </c>
      <c r="D64" s="3">
        <f t="shared" si="31"/>
        <v>434.40118949103453</v>
      </c>
      <c r="E64" s="3">
        <f t="shared" ref="E64:F64" si="46">+E63</f>
        <v>0.8642137074062155</v>
      </c>
      <c r="F64" s="3">
        <f t="shared" si="46"/>
        <v>800</v>
      </c>
      <c r="G64" s="3">
        <f>+'[14]Colector Krahmer II'!$AB$41</f>
        <v>432.76887484000997</v>
      </c>
      <c r="H64" s="3">
        <f t="shared" si="32"/>
        <v>1.6323146510245579</v>
      </c>
      <c r="L64" s="9"/>
    </row>
    <row r="65" spans="2:13" x14ac:dyDescent="0.3">
      <c r="B65" s="2">
        <f t="shared" si="33"/>
        <v>2035</v>
      </c>
      <c r="C65" s="3">
        <f t="shared" si="34"/>
        <v>434.40118949103453</v>
      </c>
      <c r="D65" s="3">
        <f t="shared" si="31"/>
        <v>434.40118949103453</v>
      </c>
      <c r="E65" s="3">
        <f t="shared" ref="E65:F65" si="47">+E64</f>
        <v>0.8642137074062155</v>
      </c>
      <c r="F65" s="3">
        <f t="shared" si="47"/>
        <v>800</v>
      </c>
      <c r="G65" s="3">
        <f>+'[15]Colector Krahmer II'!$AB$41</f>
        <v>440.80376948343928</v>
      </c>
      <c r="H65" s="3">
        <f t="shared" si="32"/>
        <v>-6.4025799924047533</v>
      </c>
      <c r="L65" s="9"/>
    </row>
    <row r="66" spans="2:13" x14ac:dyDescent="0.3">
      <c r="B66" s="2">
        <f t="shared" si="33"/>
        <v>2036</v>
      </c>
      <c r="C66" s="3">
        <f t="shared" si="34"/>
        <v>434.40118949103453</v>
      </c>
      <c r="D66" s="3">
        <f t="shared" si="31"/>
        <v>434.40118949103453</v>
      </c>
      <c r="E66" s="3">
        <f t="shared" ref="E66:F66" si="48">+E65</f>
        <v>0.8642137074062155</v>
      </c>
      <c r="F66" s="3">
        <f t="shared" si="48"/>
        <v>800</v>
      </c>
      <c r="G66" s="3">
        <f>+'[16]Colector Krahmer II'!$AB$41</f>
        <v>448.92991805509837</v>
      </c>
      <c r="H66" s="3">
        <f t="shared" si="32"/>
        <v>-14.52872856406384</v>
      </c>
      <c r="L66" s="9"/>
    </row>
    <row r="67" spans="2:13" x14ac:dyDescent="0.3">
      <c r="B67" s="2">
        <f t="shared" si="33"/>
        <v>2037</v>
      </c>
      <c r="C67" s="3">
        <f t="shared" si="34"/>
        <v>434.40118949103453</v>
      </c>
      <c r="D67" s="3">
        <f t="shared" si="31"/>
        <v>434.40118949103453</v>
      </c>
      <c r="E67" s="3">
        <f t="shared" ref="E67:F67" si="49">+E66</f>
        <v>0.8642137074062155</v>
      </c>
      <c r="F67" s="3">
        <f t="shared" si="49"/>
        <v>800</v>
      </c>
      <c r="G67" s="3">
        <f>+'[1]Colector Krahmer II'!$AB$41</f>
        <v>457.06525261228069</v>
      </c>
      <c r="H67" s="3">
        <f t="shared" si="32"/>
        <v>-22.664063121246159</v>
      </c>
      <c r="I67" s="13">
        <f>+G67/G52-1</f>
        <v>0.3502255335453901</v>
      </c>
      <c r="L67" s="9"/>
      <c r="M67" s="8"/>
    </row>
  </sheetData>
  <mergeCells count="19">
    <mergeCell ref="L27:L28"/>
    <mergeCell ref="M27:M28"/>
    <mergeCell ref="N27:Q27"/>
    <mergeCell ref="R27:R28"/>
    <mergeCell ref="B50:B51"/>
    <mergeCell ref="C50:C51"/>
    <mergeCell ref="D50:F50"/>
    <mergeCell ref="G50:G51"/>
    <mergeCell ref="H50:H51"/>
    <mergeCell ref="B27:B28"/>
    <mergeCell ref="C27:C28"/>
    <mergeCell ref="D27:F27"/>
    <mergeCell ref="G27:G28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r:id="rId1"/>
  <headerFooter alignWithMargins="0">
    <oddFooter xml:space="preserve">&amp;L&amp;D&amp;R&amp;A / &amp;F </oddFooter>
  </headerFooter>
  <ignoredErrors>
    <ignoredError sqref="D7:D21 D30:D44 D53:D67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58</v>
      </c>
      <c r="E2" s="6" t="s">
        <v>7</v>
      </c>
      <c r="F2" s="7">
        <f>+'[1]Colector Gral Lagos I-V'!$N$18</f>
        <v>101.11000000000001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Janequeo IV'!B6</f>
        <v>2022</v>
      </c>
      <c r="C6" s="3">
        <f>+SUMPRODUCT('[1]Colector Gral Lagos I-V'!$AL$17:$AL$18,'[1]Colector Gral Lagos I-V'!$M$17:$M$18)/F2</f>
        <v>682.65270473363933</v>
      </c>
      <c r="D6" s="3">
        <f t="shared" ref="D6:D21" si="0">+C6</f>
        <v>682.65270473363933</v>
      </c>
      <c r="E6" s="3">
        <f>+SUMPRODUCT('[1]Colector Gral Lagos I-V'!$AO$17:$AO$18,'[1]Colector Gral Lagos I-V'!$M$17:$M$18)/F2</f>
        <v>2.5331051843273662</v>
      </c>
      <c r="F6" s="3">
        <f>+SUMPRODUCT('[1]Colector Gral Lagos I-V'!$F$17:$F$18,'[1]Colector Gral Lagos I-V'!$M$17:$M$18)/F2</f>
        <v>499.99999999999994</v>
      </c>
      <c r="G6" s="3">
        <f>+'[2]Colector Gral Lagos I-V'!$AB$18</f>
        <v>58.202913688849357</v>
      </c>
      <c r="H6" s="3">
        <f t="shared" ref="H6:H21" si="1">+D6-G6</f>
        <v>624.44979104479</v>
      </c>
      <c r="L6" s="35"/>
    </row>
    <row r="7" spans="1:12" x14ac:dyDescent="0.3">
      <c r="B7" s="2">
        <f t="shared" ref="B7:B21" si="2">+B6+1</f>
        <v>2023</v>
      </c>
      <c r="C7" s="3">
        <f t="shared" ref="C7:C21" si="3">+C6</f>
        <v>682.65270473363933</v>
      </c>
      <c r="D7" s="3">
        <f t="shared" si="0"/>
        <v>682.65270473363933</v>
      </c>
      <c r="E7" s="3">
        <f t="shared" ref="E7:F21" si="4">+E6</f>
        <v>2.5331051843273662</v>
      </c>
      <c r="F7" s="3">
        <f t="shared" si="4"/>
        <v>499.99999999999994</v>
      </c>
      <c r="G7" s="3">
        <f>+'[3]Colector Gral Lagos I-V'!$AB$18</f>
        <v>59.980201897353581</v>
      </c>
      <c r="H7" s="3">
        <f t="shared" si="1"/>
        <v>622.67250283628573</v>
      </c>
      <c r="L7" s="9"/>
    </row>
    <row r="8" spans="1:12" x14ac:dyDescent="0.3">
      <c r="B8" s="2">
        <f t="shared" si="2"/>
        <v>2024</v>
      </c>
      <c r="C8" s="3">
        <f t="shared" si="3"/>
        <v>682.65270473363933</v>
      </c>
      <c r="D8" s="3">
        <f t="shared" si="0"/>
        <v>682.65270473363933</v>
      </c>
      <c r="E8" s="3">
        <f t="shared" si="4"/>
        <v>2.5331051843273662</v>
      </c>
      <c r="F8" s="3">
        <f t="shared" si="4"/>
        <v>499.99999999999994</v>
      </c>
      <c r="G8" s="3">
        <f>+'[4]Colector Gral Lagos I-V'!$AB$18</f>
        <v>61.306980222701867</v>
      </c>
      <c r="H8" s="3">
        <f t="shared" si="1"/>
        <v>621.34572451093743</v>
      </c>
      <c r="L8" s="9"/>
    </row>
    <row r="9" spans="1:12" x14ac:dyDescent="0.3">
      <c r="B9" s="2">
        <f t="shared" si="2"/>
        <v>2025</v>
      </c>
      <c r="C9" s="3">
        <f t="shared" si="3"/>
        <v>682.65270473363933</v>
      </c>
      <c r="D9" s="3">
        <f t="shared" si="0"/>
        <v>682.65270473363933</v>
      </c>
      <c r="E9" s="3">
        <f t="shared" si="4"/>
        <v>2.5331051843273662</v>
      </c>
      <c r="F9" s="3">
        <f t="shared" si="4"/>
        <v>499.99999999999994</v>
      </c>
      <c r="G9" s="3">
        <f>+'[5]Colector Gral Lagos I-V'!$AB$18</f>
        <v>62.637456378094335</v>
      </c>
      <c r="H9" s="3">
        <f t="shared" si="1"/>
        <v>620.01524835554494</v>
      </c>
      <c r="L9" s="9"/>
    </row>
    <row r="10" spans="1:12" x14ac:dyDescent="0.3">
      <c r="B10" s="2">
        <f t="shared" si="2"/>
        <v>2026</v>
      </c>
      <c r="C10" s="3">
        <f t="shared" si="3"/>
        <v>682.65270473363933</v>
      </c>
      <c r="D10" s="3">
        <f t="shared" si="0"/>
        <v>682.65270473363933</v>
      </c>
      <c r="E10" s="3">
        <f t="shared" si="4"/>
        <v>2.5331051843273662</v>
      </c>
      <c r="F10" s="3">
        <f t="shared" si="4"/>
        <v>499.99999999999994</v>
      </c>
      <c r="G10" s="3">
        <f>+'[6]Colector Gral Lagos I-V'!$AB$18</f>
        <v>63.981569593030429</v>
      </c>
      <c r="H10" s="3">
        <f t="shared" si="1"/>
        <v>618.67113514060884</v>
      </c>
      <c r="L10" s="9"/>
    </row>
    <row r="11" spans="1:12" x14ac:dyDescent="0.3">
      <c r="B11" s="2">
        <f t="shared" si="2"/>
        <v>2027</v>
      </c>
      <c r="C11" s="3">
        <f t="shared" si="3"/>
        <v>682.65270473363933</v>
      </c>
      <c r="D11" s="3">
        <f t="shared" si="0"/>
        <v>682.65270473363933</v>
      </c>
      <c r="E11" s="3">
        <f t="shared" si="4"/>
        <v>2.5331051843273662</v>
      </c>
      <c r="F11" s="3">
        <f t="shared" si="4"/>
        <v>499.99999999999994</v>
      </c>
      <c r="G11" s="3">
        <f>+'[7]Colector Gral Lagos I-V'!$AB$18</f>
        <v>65.336813077003583</v>
      </c>
      <c r="H11" s="3">
        <f t="shared" si="1"/>
        <v>617.3158916566357</v>
      </c>
      <c r="L11" s="9"/>
    </row>
    <row r="12" spans="1:12" x14ac:dyDescent="0.3">
      <c r="B12" s="2">
        <f t="shared" si="2"/>
        <v>2028</v>
      </c>
      <c r="C12" s="3">
        <f t="shared" si="3"/>
        <v>682.65270473363933</v>
      </c>
      <c r="D12" s="3">
        <f t="shared" si="0"/>
        <v>682.65270473363933</v>
      </c>
      <c r="E12" s="3">
        <f t="shared" si="4"/>
        <v>2.5331051843273662</v>
      </c>
      <c r="F12" s="3">
        <f t="shared" si="4"/>
        <v>499.99999999999994</v>
      </c>
      <c r="G12" s="3">
        <f>+'[8]Colector Gral Lagos I-V'!$AB$18</f>
        <v>66.708357198888578</v>
      </c>
      <c r="H12" s="3">
        <f t="shared" si="1"/>
        <v>615.9443475347507</v>
      </c>
      <c r="L12" s="9"/>
    </row>
    <row r="13" spans="1:12" x14ac:dyDescent="0.3">
      <c r="B13" s="2">
        <f t="shared" si="2"/>
        <v>2029</v>
      </c>
      <c r="C13" s="3">
        <f t="shared" si="3"/>
        <v>682.65270473363933</v>
      </c>
      <c r="D13" s="3">
        <f t="shared" si="0"/>
        <v>682.65270473363933</v>
      </c>
      <c r="E13" s="3">
        <f t="shared" si="4"/>
        <v>2.5331051843273662</v>
      </c>
      <c r="F13" s="3">
        <f t="shared" si="4"/>
        <v>499.99999999999994</v>
      </c>
      <c r="G13" s="3">
        <f>+'[9]Colector Gral Lagos I-V'!$AB$18</f>
        <v>68.083095405182206</v>
      </c>
      <c r="H13" s="3">
        <f t="shared" si="1"/>
        <v>614.56960932845709</v>
      </c>
      <c r="L13" s="9"/>
    </row>
    <row r="14" spans="1:12" x14ac:dyDescent="0.3">
      <c r="B14" s="2">
        <f t="shared" si="2"/>
        <v>2030</v>
      </c>
      <c r="C14" s="3">
        <f t="shared" si="3"/>
        <v>682.65270473363933</v>
      </c>
      <c r="D14" s="3">
        <f t="shared" si="0"/>
        <v>682.65270473363933</v>
      </c>
      <c r="E14" s="3">
        <f t="shared" si="4"/>
        <v>2.5331051843273662</v>
      </c>
      <c r="F14" s="3">
        <f t="shared" si="4"/>
        <v>499.99999999999994</v>
      </c>
      <c r="G14" s="3">
        <f>+'[10]Colector Gral Lagos I-V'!$AB$18</f>
        <v>69.471505322091772</v>
      </c>
      <c r="H14" s="3">
        <f t="shared" si="1"/>
        <v>613.1811994115476</v>
      </c>
      <c r="L14" s="9"/>
    </row>
    <row r="15" spans="1:12" x14ac:dyDescent="0.3">
      <c r="B15" s="2">
        <f t="shared" si="2"/>
        <v>2031</v>
      </c>
      <c r="C15" s="3">
        <f t="shared" si="3"/>
        <v>682.65270473363933</v>
      </c>
      <c r="D15" s="3">
        <f t="shared" si="0"/>
        <v>682.65270473363933</v>
      </c>
      <c r="E15" s="3">
        <f t="shared" si="4"/>
        <v>2.5331051843273662</v>
      </c>
      <c r="F15" s="3">
        <f t="shared" si="4"/>
        <v>499.99999999999994</v>
      </c>
      <c r="G15" s="3">
        <f>+'[11]Colector Gral Lagos I-V'!$AB$18</f>
        <v>70.870863659376113</v>
      </c>
      <c r="H15" s="3">
        <f t="shared" si="1"/>
        <v>611.78184107426318</v>
      </c>
      <c r="L15" s="9"/>
    </row>
    <row r="16" spans="1:12" x14ac:dyDescent="0.3">
      <c r="B16" s="2">
        <f t="shared" si="2"/>
        <v>2032</v>
      </c>
      <c r="C16" s="3">
        <f t="shared" si="3"/>
        <v>682.65270473363933</v>
      </c>
      <c r="D16" s="3">
        <f t="shared" si="0"/>
        <v>682.65270473363933</v>
      </c>
      <c r="E16" s="3">
        <f t="shared" si="4"/>
        <v>2.5331051843273662</v>
      </c>
      <c r="F16" s="3">
        <f t="shared" si="4"/>
        <v>499.99999999999994</v>
      </c>
      <c r="G16" s="3">
        <f>+'[12]Colector Gral Lagos I-V'!$AB$18</f>
        <v>72.286620693514138</v>
      </c>
      <c r="H16" s="3">
        <f t="shared" si="1"/>
        <v>610.3660840401252</v>
      </c>
      <c r="L16" s="9"/>
    </row>
    <row r="17" spans="2:13" x14ac:dyDescent="0.3">
      <c r="B17" s="2">
        <f t="shared" si="2"/>
        <v>2033</v>
      </c>
      <c r="C17" s="3">
        <f t="shared" si="3"/>
        <v>682.65270473363933</v>
      </c>
      <c r="D17" s="3">
        <f t="shared" si="0"/>
        <v>682.65270473363933</v>
      </c>
      <c r="E17" s="3">
        <f t="shared" si="4"/>
        <v>2.5331051843273662</v>
      </c>
      <c r="F17" s="3">
        <f t="shared" si="4"/>
        <v>499.99999999999994</v>
      </c>
      <c r="G17" s="3">
        <f>+'[13]Colector Gral Lagos I-V'!$AB$18</f>
        <v>73.704884270471581</v>
      </c>
      <c r="H17" s="3">
        <f t="shared" si="1"/>
        <v>608.94782046316777</v>
      </c>
      <c r="L17" s="9"/>
    </row>
    <row r="18" spans="2:13" x14ac:dyDescent="0.3">
      <c r="B18" s="2">
        <f t="shared" si="2"/>
        <v>2034</v>
      </c>
      <c r="C18" s="3">
        <f t="shared" si="3"/>
        <v>682.65270473363933</v>
      </c>
      <c r="D18" s="3">
        <f t="shared" si="0"/>
        <v>682.65270473363933</v>
      </c>
      <c r="E18" s="3">
        <f t="shared" si="4"/>
        <v>2.5331051843273662</v>
      </c>
      <c r="F18" s="3">
        <f t="shared" si="4"/>
        <v>499.99999999999994</v>
      </c>
      <c r="G18" s="3">
        <f>+'[14]Colector Gral Lagos I-V'!$AB$18</f>
        <v>75.136976156676667</v>
      </c>
      <c r="H18" s="3">
        <f t="shared" si="1"/>
        <v>607.5157285769626</v>
      </c>
      <c r="L18" s="9"/>
    </row>
    <row r="19" spans="2:13" x14ac:dyDescent="0.3">
      <c r="B19" s="2">
        <f t="shared" si="2"/>
        <v>2035</v>
      </c>
      <c r="C19" s="3">
        <f t="shared" si="3"/>
        <v>682.65270473363933</v>
      </c>
      <c r="D19" s="3">
        <f t="shared" si="0"/>
        <v>682.65270473363933</v>
      </c>
      <c r="E19" s="3">
        <f t="shared" si="4"/>
        <v>2.5331051843273662</v>
      </c>
      <c r="F19" s="3">
        <f t="shared" si="4"/>
        <v>499.99999999999994</v>
      </c>
      <c r="G19" s="3">
        <f>+'[15]Colector Gral Lagos I-V'!$AB$18</f>
        <v>76.579763111653818</v>
      </c>
      <c r="H19" s="3">
        <f t="shared" si="1"/>
        <v>606.07294162198548</v>
      </c>
      <c r="L19" s="9"/>
    </row>
    <row r="20" spans="2:13" x14ac:dyDescent="0.3">
      <c r="B20" s="2">
        <f t="shared" si="2"/>
        <v>2036</v>
      </c>
      <c r="C20" s="3">
        <f t="shared" si="3"/>
        <v>682.65270473363933</v>
      </c>
      <c r="D20" s="3">
        <f t="shared" si="0"/>
        <v>682.65270473363933</v>
      </c>
      <c r="E20" s="3">
        <f t="shared" si="4"/>
        <v>2.5331051843273662</v>
      </c>
      <c r="F20" s="3">
        <f t="shared" si="4"/>
        <v>499.99999999999994</v>
      </c>
      <c r="G20" s="3">
        <f>+'[16]Colector Gral Lagos I-V'!$AB$18</f>
        <v>78.03910815284334</v>
      </c>
      <c r="H20" s="3">
        <f t="shared" si="1"/>
        <v>604.61359658079596</v>
      </c>
      <c r="L20" s="9"/>
    </row>
    <row r="21" spans="2:13" x14ac:dyDescent="0.3">
      <c r="B21" s="2">
        <f t="shared" si="2"/>
        <v>2037</v>
      </c>
      <c r="C21" s="3">
        <f t="shared" si="3"/>
        <v>682.65270473363933</v>
      </c>
      <c r="D21" s="3">
        <f t="shared" si="0"/>
        <v>682.65270473363933</v>
      </c>
      <c r="E21" s="3">
        <f t="shared" si="4"/>
        <v>2.5331051843273662</v>
      </c>
      <c r="F21" s="3">
        <f t="shared" si="4"/>
        <v>499.99999999999994</v>
      </c>
      <c r="G21" s="3">
        <f>+'[1]Colector Gral Lagos I-V'!$AB$18</f>
        <v>79.500452668277106</v>
      </c>
      <c r="H21" s="3">
        <f t="shared" si="1"/>
        <v>603.15225206536218</v>
      </c>
      <c r="I21" s="13">
        <f>+G21/G6-1</f>
        <v>0.36591877673484885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54</v>
      </c>
      <c r="E2" s="6" t="s">
        <v>7</v>
      </c>
      <c r="F2" s="7">
        <f>+'[1]Colector Janequeo I-IV'!$N$57</f>
        <v>345.45999999999992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Janequeo III'!B6</f>
        <v>2022</v>
      </c>
      <c r="C6" s="3">
        <f>+SUMPRODUCT('[1]Colector Janequeo I-IV'!$AL$51:$AL$57,'[1]Colector Janequeo I-IV'!$M$51:$M$57)/F2</f>
        <v>199.4375344397094</v>
      </c>
      <c r="D6" s="3">
        <f t="shared" ref="D6:D21" si="0">+C6</f>
        <v>199.4375344397094</v>
      </c>
      <c r="E6" s="3">
        <f>D6/(0.25*PI()*(F6/1000)^2)/1000</f>
        <v>1.0157270222124752</v>
      </c>
      <c r="F6" s="3">
        <f>+SUMPRODUCT('[1]Colector Janequeo I-IV'!$F$51:$F$57,'[1]Colector Janequeo I-IV'!$M$51:$M$57)/F2</f>
        <v>500.00000000000011</v>
      </c>
      <c r="G6" s="3">
        <f>+'[2]Colector Janequeo I-IV'!$AB$57</f>
        <v>61.544607148847163</v>
      </c>
      <c r="H6" s="3">
        <f t="shared" ref="H6:H21" si="1">+D6-G6</f>
        <v>137.89292729086225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199.4375344397094</v>
      </c>
      <c r="D7" s="3">
        <f t="shared" si="0"/>
        <v>199.4375344397094</v>
      </c>
      <c r="E7" s="3">
        <f t="shared" ref="E7:F21" si="4">+E6</f>
        <v>1.0157270222124752</v>
      </c>
      <c r="F7" s="3">
        <f t="shared" si="4"/>
        <v>500.00000000000011</v>
      </c>
      <c r="G7" s="3">
        <f>+'[3]Colector Janequeo I-IV'!$AB$57</f>
        <v>63.432447877412557</v>
      </c>
      <c r="H7" s="3">
        <f t="shared" si="1"/>
        <v>136.00508656229684</v>
      </c>
      <c r="L7" s="9"/>
    </row>
    <row r="8" spans="1:12" x14ac:dyDescent="0.3">
      <c r="B8" s="2">
        <f t="shared" si="2"/>
        <v>2024</v>
      </c>
      <c r="C8" s="3">
        <f t="shared" si="3"/>
        <v>199.4375344397094</v>
      </c>
      <c r="D8" s="3">
        <f t="shared" si="0"/>
        <v>199.4375344397094</v>
      </c>
      <c r="E8" s="3">
        <f t="shared" si="4"/>
        <v>1.0157270222124752</v>
      </c>
      <c r="F8" s="3">
        <f t="shared" si="4"/>
        <v>500.00000000000011</v>
      </c>
      <c r="G8" s="3">
        <f>+'[4]Colector Janequeo I-IV'!$AB$57</f>
        <v>64.844263730819918</v>
      </c>
      <c r="H8" s="3">
        <f t="shared" si="1"/>
        <v>134.59327070888946</v>
      </c>
      <c r="L8" s="9"/>
    </row>
    <row r="9" spans="1:12" x14ac:dyDescent="0.3">
      <c r="B9" s="2">
        <f t="shared" si="2"/>
        <v>2025</v>
      </c>
      <c r="C9" s="3">
        <f t="shared" si="3"/>
        <v>199.4375344397094</v>
      </c>
      <c r="D9" s="3">
        <f t="shared" si="0"/>
        <v>199.4375344397094</v>
      </c>
      <c r="E9" s="3">
        <f t="shared" si="4"/>
        <v>1.0157270222124752</v>
      </c>
      <c r="F9" s="3">
        <f t="shared" si="4"/>
        <v>500.00000000000011</v>
      </c>
      <c r="G9" s="3">
        <f>+'[5]Colector Janequeo I-IV'!$AB$57</f>
        <v>66.260332451239918</v>
      </c>
      <c r="H9" s="3">
        <f t="shared" si="1"/>
        <v>133.17720198846948</v>
      </c>
      <c r="L9" s="9"/>
    </row>
    <row r="10" spans="1:12" x14ac:dyDescent="0.3">
      <c r="B10" s="2">
        <f t="shared" si="2"/>
        <v>2026</v>
      </c>
      <c r="C10" s="3">
        <f t="shared" si="3"/>
        <v>199.4375344397094</v>
      </c>
      <c r="D10" s="3">
        <f t="shared" si="0"/>
        <v>199.4375344397094</v>
      </c>
      <c r="E10" s="3">
        <f t="shared" si="4"/>
        <v>1.0157270222124752</v>
      </c>
      <c r="F10" s="3">
        <f t="shared" si="4"/>
        <v>500.00000000000011</v>
      </c>
      <c r="G10" s="3">
        <f>+'[6]Colector Janequeo I-IV'!$AB$57</f>
        <v>67.691185352004368</v>
      </c>
      <c r="H10" s="3">
        <f t="shared" si="1"/>
        <v>131.74634908770503</v>
      </c>
      <c r="L10" s="9"/>
    </row>
    <row r="11" spans="1:12" x14ac:dyDescent="0.3">
      <c r="B11" s="2">
        <f t="shared" si="2"/>
        <v>2027</v>
      </c>
      <c r="C11" s="3">
        <f t="shared" si="3"/>
        <v>199.4375344397094</v>
      </c>
      <c r="D11" s="3">
        <f t="shared" si="0"/>
        <v>199.4375344397094</v>
      </c>
      <c r="E11" s="3">
        <f t="shared" si="4"/>
        <v>1.0157270222124752</v>
      </c>
      <c r="F11" s="3">
        <f t="shared" si="4"/>
        <v>500.00000000000011</v>
      </c>
      <c r="G11" s="3">
        <f>+'[7]Colector Janequeo I-IV'!$AB$57</f>
        <v>69.134166129241592</v>
      </c>
      <c r="H11" s="3">
        <f t="shared" si="1"/>
        <v>130.30336831046782</v>
      </c>
      <c r="L11" s="9"/>
    </row>
    <row r="12" spans="1:12" x14ac:dyDescent="0.3">
      <c r="B12" s="2">
        <f t="shared" si="2"/>
        <v>2028</v>
      </c>
      <c r="C12" s="3">
        <f t="shared" si="3"/>
        <v>199.4375344397094</v>
      </c>
      <c r="D12" s="3">
        <f t="shared" si="0"/>
        <v>199.4375344397094</v>
      </c>
      <c r="E12" s="3">
        <f t="shared" si="4"/>
        <v>1.0157270222124752</v>
      </c>
      <c r="F12" s="3">
        <f t="shared" si="4"/>
        <v>500.00000000000011</v>
      </c>
      <c r="G12" s="3">
        <f>+'[8]Colector Janequeo I-IV'!$AB$57</f>
        <v>70.594757709981366</v>
      </c>
      <c r="H12" s="3">
        <f t="shared" si="1"/>
        <v>128.84277672972803</v>
      </c>
      <c r="L12" s="9"/>
    </row>
    <row r="13" spans="1:12" x14ac:dyDescent="0.3">
      <c r="B13" s="2">
        <f t="shared" si="2"/>
        <v>2029</v>
      </c>
      <c r="C13" s="3">
        <f t="shared" si="3"/>
        <v>199.4375344397094</v>
      </c>
      <c r="D13" s="3">
        <f t="shared" si="0"/>
        <v>199.4375344397094</v>
      </c>
      <c r="E13" s="3">
        <f t="shared" si="4"/>
        <v>1.0157270222124752</v>
      </c>
      <c r="F13" s="3">
        <f t="shared" si="4"/>
        <v>500.00000000000011</v>
      </c>
      <c r="G13" s="3">
        <f>+'[9]Colector Janequeo I-IV'!$AB$57</f>
        <v>72.059076694277124</v>
      </c>
      <c r="H13" s="3">
        <f t="shared" si="1"/>
        <v>127.37845774543227</v>
      </c>
      <c r="L13" s="9"/>
    </row>
    <row r="14" spans="1:12" x14ac:dyDescent="0.3">
      <c r="B14" s="2">
        <f t="shared" si="2"/>
        <v>2030</v>
      </c>
      <c r="C14" s="3">
        <f t="shared" si="3"/>
        <v>199.4375344397094</v>
      </c>
      <c r="D14" s="3">
        <f t="shared" si="0"/>
        <v>199.4375344397094</v>
      </c>
      <c r="E14" s="3">
        <f t="shared" si="4"/>
        <v>1.0157270222124752</v>
      </c>
      <c r="F14" s="3">
        <f t="shared" si="4"/>
        <v>500.00000000000011</v>
      </c>
      <c r="G14" s="3">
        <f>+'[10]Colector Janequeo I-IV'!$AB$57</f>
        <v>73.538230463305553</v>
      </c>
      <c r="H14" s="3">
        <f t="shared" si="1"/>
        <v>125.89930397640384</v>
      </c>
      <c r="L14" s="9"/>
    </row>
    <row r="15" spans="1:12" x14ac:dyDescent="0.3">
      <c r="B15" s="2">
        <f t="shared" si="2"/>
        <v>2031</v>
      </c>
      <c r="C15" s="3">
        <f t="shared" si="3"/>
        <v>199.4375344397094</v>
      </c>
      <c r="D15" s="3">
        <f t="shared" si="0"/>
        <v>199.4375344397094</v>
      </c>
      <c r="E15" s="3">
        <f t="shared" si="4"/>
        <v>1.0157270222124752</v>
      </c>
      <c r="F15" s="3">
        <f t="shared" si="4"/>
        <v>500.00000000000011</v>
      </c>
      <c r="G15" s="3">
        <f>+'[11]Colector Janequeo I-IV'!$AB$57</f>
        <v>75.029340236544414</v>
      </c>
      <c r="H15" s="3">
        <f t="shared" si="1"/>
        <v>124.40819420316498</v>
      </c>
      <c r="L15" s="9"/>
    </row>
    <row r="16" spans="1:12" x14ac:dyDescent="0.3">
      <c r="B16" s="2">
        <f t="shared" si="2"/>
        <v>2032</v>
      </c>
      <c r="C16" s="3">
        <f t="shared" si="3"/>
        <v>199.4375344397094</v>
      </c>
      <c r="D16" s="3">
        <f t="shared" si="0"/>
        <v>199.4375344397094</v>
      </c>
      <c r="E16" s="3">
        <f t="shared" si="4"/>
        <v>1.0157270222124752</v>
      </c>
      <c r="F16" s="3">
        <f t="shared" si="4"/>
        <v>500.00000000000011</v>
      </c>
      <c r="G16" s="3">
        <f>+'[12]Colector Janequeo I-IV'!$AB$57</f>
        <v>76.538179989290342</v>
      </c>
      <c r="H16" s="3">
        <f t="shared" si="1"/>
        <v>122.89935445041905</v>
      </c>
      <c r="L16" s="9"/>
    </row>
    <row r="17" spans="2:13" x14ac:dyDescent="0.3">
      <c r="B17" s="2">
        <f t="shared" si="2"/>
        <v>2033</v>
      </c>
      <c r="C17" s="3">
        <f t="shared" si="3"/>
        <v>199.4375344397094</v>
      </c>
      <c r="D17" s="3">
        <f t="shared" si="0"/>
        <v>199.4375344397094</v>
      </c>
      <c r="E17" s="3">
        <f t="shared" si="4"/>
        <v>1.0157270222124752</v>
      </c>
      <c r="F17" s="3">
        <f t="shared" si="4"/>
        <v>500.00000000000011</v>
      </c>
      <c r="G17" s="3">
        <f>+'[13]Colector Janequeo I-IV'!$AB$57</f>
        <v>78.050052824527782</v>
      </c>
      <c r="H17" s="3">
        <f t="shared" si="1"/>
        <v>121.38748161518161</v>
      </c>
      <c r="L17" s="9"/>
    </row>
    <row r="18" spans="2:13" x14ac:dyDescent="0.3">
      <c r="B18" s="2">
        <f t="shared" si="2"/>
        <v>2034</v>
      </c>
      <c r="C18" s="3">
        <f t="shared" si="3"/>
        <v>199.4375344397094</v>
      </c>
      <c r="D18" s="3">
        <f t="shared" si="0"/>
        <v>199.4375344397094</v>
      </c>
      <c r="E18" s="3">
        <f t="shared" si="4"/>
        <v>1.0157270222124752</v>
      </c>
      <c r="F18" s="3">
        <f t="shared" si="4"/>
        <v>500.00000000000011</v>
      </c>
      <c r="G18" s="3">
        <f>+'[14]Colector Janequeo I-IV'!$AB$57</f>
        <v>79.576922481012474</v>
      </c>
      <c r="H18" s="3">
        <f t="shared" si="1"/>
        <v>119.86061195869692</v>
      </c>
      <c r="L18" s="9"/>
    </row>
    <row r="19" spans="2:13" x14ac:dyDescent="0.3">
      <c r="B19" s="2">
        <f t="shared" si="2"/>
        <v>2035</v>
      </c>
      <c r="C19" s="3">
        <f t="shared" si="3"/>
        <v>199.4375344397094</v>
      </c>
      <c r="D19" s="3">
        <f t="shared" si="0"/>
        <v>199.4375344397094</v>
      </c>
      <c r="E19" s="3">
        <f t="shared" si="4"/>
        <v>1.0157270222124752</v>
      </c>
      <c r="F19" s="3">
        <f t="shared" si="4"/>
        <v>500.00000000000011</v>
      </c>
      <c r="G19" s="3">
        <f>+'[15]Colector Janequeo I-IV'!$AB$57</f>
        <v>81.115510106237082</v>
      </c>
      <c r="H19" s="3">
        <f t="shared" si="1"/>
        <v>118.32202433347231</v>
      </c>
      <c r="L19" s="9"/>
    </row>
    <row r="20" spans="2:13" x14ac:dyDescent="0.3">
      <c r="B20" s="2">
        <f t="shared" si="2"/>
        <v>2036</v>
      </c>
      <c r="C20" s="3">
        <f t="shared" si="3"/>
        <v>199.4375344397094</v>
      </c>
      <c r="D20" s="3">
        <f t="shared" si="0"/>
        <v>199.4375344397094</v>
      </c>
      <c r="E20" s="3">
        <f t="shared" si="4"/>
        <v>1.0157270222124752</v>
      </c>
      <c r="F20" s="3">
        <f t="shared" si="4"/>
        <v>500.00000000000011</v>
      </c>
      <c r="G20" s="3">
        <f>+'[16]Colector Janequeo I-IV'!$AB$57</f>
        <v>82.67200275765785</v>
      </c>
      <c r="H20" s="3">
        <f t="shared" si="1"/>
        <v>116.76553168205155</v>
      </c>
      <c r="L20" s="9"/>
    </row>
    <row r="21" spans="2:13" x14ac:dyDescent="0.3">
      <c r="B21" s="2">
        <f t="shared" si="2"/>
        <v>2037</v>
      </c>
      <c r="C21" s="3">
        <f t="shared" si="3"/>
        <v>199.4375344397094</v>
      </c>
      <c r="D21" s="3">
        <f t="shared" si="0"/>
        <v>199.4375344397094</v>
      </c>
      <c r="E21" s="3">
        <f t="shared" si="4"/>
        <v>1.0157270222124752</v>
      </c>
      <c r="F21" s="3">
        <f t="shared" si="4"/>
        <v>500.00000000000011</v>
      </c>
      <c r="G21" s="3">
        <f>+'[1]Colector Janequeo I-IV'!$AB$57</f>
        <v>84.230999121215916</v>
      </c>
      <c r="H21" s="3">
        <f t="shared" si="1"/>
        <v>115.20653531849348</v>
      </c>
      <c r="I21" s="13">
        <f>+G21/G6-1</f>
        <v>0.36861705717774984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2:I21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8" x14ac:dyDescent="0.3">
      <c r="B2" s="5" t="s">
        <v>55</v>
      </c>
      <c r="E2" s="6" t="s">
        <v>7</v>
      </c>
      <c r="F2" s="7">
        <f>+'[1]Colector Janequeo I-IV'!$N$47</f>
        <v>333.36</v>
      </c>
      <c r="G2" s="8" t="s">
        <v>8</v>
      </c>
    </row>
    <row r="4" spans="1:8" ht="13.5" customHeight="1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8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</row>
    <row r="6" spans="1:8" x14ac:dyDescent="0.3">
      <c r="A6" s="12" t="s">
        <v>6</v>
      </c>
      <c r="B6" s="2">
        <f>+'Colec Janequeo II'!B6</f>
        <v>2022</v>
      </c>
      <c r="C6" s="3">
        <f>+SUMPRODUCT('[1]Colector Janequeo I-IV'!$AL$35:$AL$47,'[1]Colector Janequeo I-IV'!$M$35:$M$47)/F2</f>
        <v>148.63873166436895</v>
      </c>
      <c r="D6" s="3">
        <f t="shared" ref="D6:D21" si="0">+C6</f>
        <v>148.63873166436895</v>
      </c>
      <c r="E6" s="3">
        <f>D6/(0.25*PI()*(F6/1000)^2)/1000</f>
        <v>0.75701084413741249</v>
      </c>
      <c r="F6" s="3">
        <f>+SUMPRODUCT('[1]Colector Janequeo I-IV'!$F$35:$F$47,'[1]Colector Janequeo I-IV'!$M$35:$M$47)/F2</f>
        <v>500</v>
      </c>
      <c r="G6" s="3">
        <f>+'[2]Colector Janequeo I-IV'!$AB$47</f>
        <v>51.105425731961731</v>
      </c>
      <c r="H6" s="3">
        <f t="shared" ref="H6:H21" si="1">+D6-G6</f>
        <v>97.533305932407217</v>
      </c>
    </row>
    <row r="7" spans="1:8" x14ac:dyDescent="0.3">
      <c r="B7" s="2">
        <f t="shared" ref="B7:B21" si="2">+B6+1</f>
        <v>2023</v>
      </c>
      <c r="C7" s="3">
        <f t="shared" ref="C7:C21" si="3">+C6</f>
        <v>148.63873166436895</v>
      </c>
      <c r="D7" s="3">
        <f t="shared" si="0"/>
        <v>148.63873166436895</v>
      </c>
      <c r="E7" s="3">
        <f t="shared" ref="E7:F21" si="4">+E6</f>
        <v>0.75701084413741249</v>
      </c>
      <c r="F7" s="3">
        <f t="shared" si="4"/>
        <v>500</v>
      </c>
      <c r="G7" s="3">
        <f>+'[3]Colector Janequeo I-IV'!$AB$47</f>
        <v>52.544745124989049</v>
      </c>
      <c r="H7" s="3">
        <f t="shared" si="1"/>
        <v>96.093986539379898</v>
      </c>
    </row>
    <row r="8" spans="1:8" x14ac:dyDescent="0.3">
      <c r="B8" s="2">
        <f t="shared" si="2"/>
        <v>2024</v>
      </c>
      <c r="C8" s="3">
        <f t="shared" si="3"/>
        <v>148.63873166436895</v>
      </c>
      <c r="D8" s="3">
        <f t="shared" si="0"/>
        <v>148.63873166436895</v>
      </c>
      <c r="E8" s="3">
        <f t="shared" si="4"/>
        <v>0.75701084413741249</v>
      </c>
      <c r="F8" s="3">
        <f t="shared" si="4"/>
        <v>500</v>
      </c>
      <c r="G8" s="3">
        <f>+'[4]Colector Janequeo I-IV'!$AB$47</f>
        <v>53.626820529565094</v>
      </c>
      <c r="H8" s="3">
        <f t="shared" si="1"/>
        <v>95.011911134803853</v>
      </c>
    </row>
    <row r="9" spans="1:8" x14ac:dyDescent="0.3">
      <c r="B9" s="2">
        <f t="shared" si="2"/>
        <v>2025</v>
      </c>
      <c r="C9" s="3">
        <f t="shared" si="3"/>
        <v>148.63873166436895</v>
      </c>
      <c r="D9" s="3">
        <f t="shared" si="0"/>
        <v>148.63873166436895</v>
      </c>
      <c r="E9" s="3">
        <f t="shared" si="4"/>
        <v>0.75701084413741249</v>
      </c>
      <c r="F9" s="3">
        <f t="shared" si="4"/>
        <v>500</v>
      </c>
      <c r="G9" s="3">
        <f>+'[5]Colector Janequeo I-IV'!$AB$47</f>
        <v>54.713520093393278</v>
      </c>
      <c r="H9" s="3">
        <f t="shared" si="1"/>
        <v>93.925211570975677</v>
      </c>
    </row>
    <row r="10" spans="1:8" x14ac:dyDescent="0.3">
      <c r="B10" s="2">
        <f t="shared" si="2"/>
        <v>2026</v>
      </c>
      <c r="C10" s="3">
        <f t="shared" si="3"/>
        <v>148.63873166436895</v>
      </c>
      <c r="D10" s="3">
        <f t="shared" si="0"/>
        <v>148.63873166436895</v>
      </c>
      <c r="E10" s="3">
        <f t="shared" si="4"/>
        <v>0.75701084413741249</v>
      </c>
      <c r="F10" s="3">
        <f t="shared" si="4"/>
        <v>500</v>
      </c>
      <c r="G10" s="3">
        <f>+'[6]Colector Janequeo I-IV'!$AB$47</f>
        <v>55.812829487658959</v>
      </c>
      <c r="H10" s="3">
        <f t="shared" si="1"/>
        <v>92.825902176709988</v>
      </c>
    </row>
    <row r="11" spans="1:8" x14ac:dyDescent="0.3">
      <c r="B11" s="2">
        <f t="shared" si="2"/>
        <v>2027</v>
      </c>
      <c r="C11" s="3">
        <f t="shared" si="3"/>
        <v>148.63873166436895</v>
      </c>
      <c r="D11" s="3">
        <f t="shared" si="0"/>
        <v>148.63873166436895</v>
      </c>
      <c r="E11" s="3">
        <f t="shared" si="4"/>
        <v>0.75701084413741249</v>
      </c>
      <c r="F11" s="3">
        <f t="shared" si="4"/>
        <v>500</v>
      </c>
      <c r="G11" s="3">
        <f>+'[7]Colector Janequeo I-IV'!$AB$47</f>
        <v>56.922734117548814</v>
      </c>
      <c r="H11" s="3">
        <f t="shared" si="1"/>
        <v>91.715997546820134</v>
      </c>
    </row>
    <row r="12" spans="1:8" x14ac:dyDescent="0.3">
      <c r="B12" s="2">
        <f t="shared" si="2"/>
        <v>2028</v>
      </c>
      <c r="C12" s="3">
        <f t="shared" si="3"/>
        <v>148.63873166436895</v>
      </c>
      <c r="D12" s="3">
        <f t="shared" si="0"/>
        <v>148.63873166436895</v>
      </c>
      <c r="E12" s="3">
        <f t="shared" si="4"/>
        <v>0.75701084413741249</v>
      </c>
      <c r="F12" s="3">
        <f t="shared" si="4"/>
        <v>500</v>
      </c>
      <c r="G12" s="3">
        <f>+'[8]Colector Janequeo I-IV'!$AB$47</f>
        <v>58.047410452713962</v>
      </c>
      <c r="H12" s="3">
        <f t="shared" si="1"/>
        <v>90.591321211654986</v>
      </c>
    </row>
    <row r="13" spans="1:8" x14ac:dyDescent="0.3">
      <c r="B13" s="2">
        <f t="shared" si="2"/>
        <v>2029</v>
      </c>
      <c r="C13" s="3">
        <f t="shared" si="3"/>
        <v>148.63873166436895</v>
      </c>
      <c r="D13" s="3">
        <f t="shared" si="0"/>
        <v>148.63873166436895</v>
      </c>
      <c r="E13" s="3">
        <f t="shared" si="4"/>
        <v>0.75701084413741249</v>
      </c>
      <c r="F13" s="3">
        <f t="shared" si="4"/>
        <v>500</v>
      </c>
      <c r="G13" s="3">
        <f>+'[9]Colector Janequeo I-IV'!$AB$47</f>
        <v>59.176315613288928</v>
      </c>
      <c r="H13" s="3">
        <f t="shared" si="1"/>
        <v>89.462416051080027</v>
      </c>
    </row>
    <row r="14" spans="1:8" x14ac:dyDescent="0.3">
      <c r="B14" s="2">
        <f t="shared" si="2"/>
        <v>2030</v>
      </c>
      <c r="C14" s="3">
        <f t="shared" si="3"/>
        <v>148.63873166436895</v>
      </c>
      <c r="D14" s="3">
        <f t="shared" si="0"/>
        <v>148.63873166436895</v>
      </c>
      <c r="E14" s="3">
        <f t="shared" si="4"/>
        <v>0.75701084413741249</v>
      </c>
      <c r="F14" s="3">
        <f t="shared" si="4"/>
        <v>500</v>
      </c>
      <c r="G14" s="3">
        <f>+'[10]Colector Janequeo I-IV'!$AB$47</f>
        <v>60.317901958993041</v>
      </c>
      <c r="H14" s="3">
        <f t="shared" si="1"/>
        <v>88.3208297053759</v>
      </c>
    </row>
    <row r="15" spans="1:8" x14ac:dyDescent="0.3">
      <c r="B15" s="2">
        <f t="shared" si="2"/>
        <v>2031</v>
      </c>
      <c r="C15" s="3">
        <f t="shared" si="3"/>
        <v>148.63873166436895</v>
      </c>
      <c r="D15" s="3">
        <f t="shared" si="0"/>
        <v>148.63873166436895</v>
      </c>
      <c r="E15" s="3">
        <f t="shared" si="4"/>
        <v>0.75701084413741249</v>
      </c>
      <c r="F15" s="3">
        <f t="shared" si="4"/>
        <v>500</v>
      </c>
      <c r="G15" s="3">
        <f>+'[11]Colector Janequeo I-IV'!$AB$47</f>
        <v>61.469995333041247</v>
      </c>
      <c r="H15" s="3">
        <f t="shared" si="1"/>
        <v>87.168736331327693</v>
      </c>
    </row>
    <row r="16" spans="1:8" x14ac:dyDescent="0.3">
      <c r="B16" s="2">
        <f t="shared" si="2"/>
        <v>2032</v>
      </c>
      <c r="C16" s="3">
        <f t="shared" si="3"/>
        <v>148.63873166436895</v>
      </c>
      <c r="D16" s="3">
        <f t="shared" si="0"/>
        <v>148.63873166436895</v>
      </c>
      <c r="E16" s="3">
        <f t="shared" si="4"/>
        <v>0.75701084413741249</v>
      </c>
      <c r="F16" s="3">
        <f t="shared" si="4"/>
        <v>500</v>
      </c>
      <c r="G16" s="3">
        <f>+'[12]Colector Janequeo I-IV'!$AB$47</f>
        <v>62.636991021928402</v>
      </c>
      <c r="H16" s="3">
        <f t="shared" si="1"/>
        <v>86.001740642440552</v>
      </c>
    </row>
    <row r="17" spans="2:9" x14ac:dyDescent="0.3">
      <c r="B17" s="2">
        <f t="shared" si="2"/>
        <v>2033</v>
      </c>
      <c r="C17" s="3">
        <f t="shared" si="3"/>
        <v>148.63873166436895</v>
      </c>
      <c r="D17" s="3">
        <f t="shared" si="0"/>
        <v>148.63873166436895</v>
      </c>
      <c r="E17" s="3">
        <f t="shared" si="4"/>
        <v>0.75701084413741249</v>
      </c>
      <c r="F17" s="3">
        <f t="shared" si="4"/>
        <v>500</v>
      </c>
      <c r="G17" s="3">
        <f>+'[13]Colector Janequeo I-IV'!$AB$47</f>
        <v>63.807744689341014</v>
      </c>
      <c r="H17" s="3">
        <f t="shared" si="1"/>
        <v>84.83098697502794</v>
      </c>
    </row>
    <row r="18" spans="2:9" x14ac:dyDescent="0.3">
      <c r="B18" s="2">
        <f t="shared" si="2"/>
        <v>2034</v>
      </c>
      <c r="C18" s="3">
        <f t="shared" si="3"/>
        <v>148.63873166436895</v>
      </c>
      <c r="D18" s="3">
        <f t="shared" si="0"/>
        <v>148.63873166436895</v>
      </c>
      <c r="E18" s="3">
        <f t="shared" si="4"/>
        <v>0.75701084413741249</v>
      </c>
      <c r="F18" s="3">
        <f t="shared" si="4"/>
        <v>500</v>
      </c>
      <c r="G18" s="3">
        <f>+'[14]Colector Janequeo I-IV'!$AB$47</f>
        <v>64.991298673187217</v>
      </c>
      <c r="H18" s="3">
        <f t="shared" si="1"/>
        <v>83.647432991181731</v>
      </c>
    </row>
    <row r="19" spans="2:9" x14ac:dyDescent="0.3">
      <c r="B19" s="2">
        <f t="shared" si="2"/>
        <v>2035</v>
      </c>
      <c r="C19" s="3">
        <f t="shared" si="3"/>
        <v>148.63873166436895</v>
      </c>
      <c r="D19" s="3">
        <f t="shared" si="0"/>
        <v>148.63873166436895</v>
      </c>
      <c r="E19" s="3">
        <f t="shared" si="4"/>
        <v>0.75701084413741249</v>
      </c>
      <c r="F19" s="3">
        <f t="shared" si="4"/>
        <v>500</v>
      </c>
      <c r="G19" s="3">
        <f>+'[15]Colector Janequeo I-IV'!$AB$47</f>
        <v>66.18524164797941</v>
      </c>
      <c r="H19" s="3">
        <f t="shared" si="1"/>
        <v>82.453490016389537</v>
      </c>
    </row>
    <row r="20" spans="2:9" x14ac:dyDescent="0.3">
      <c r="B20" s="2">
        <f t="shared" si="2"/>
        <v>2036</v>
      </c>
      <c r="C20" s="3">
        <f t="shared" si="3"/>
        <v>148.63873166436895</v>
      </c>
      <c r="D20" s="3">
        <f t="shared" si="0"/>
        <v>148.63873166436895</v>
      </c>
      <c r="E20" s="3">
        <f t="shared" si="4"/>
        <v>0.75701084413741249</v>
      </c>
      <c r="F20" s="3">
        <f t="shared" si="4"/>
        <v>500</v>
      </c>
      <c r="G20" s="3">
        <f>+'[16]Colector Janequeo I-IV'!$AB$47</f>
        <v>67.394240916812905</v>
      </c>
      <c r="H20" s="3">
        <f t="shared" si="1"/>
        <v>81.244490747556043</v>
      </c>
    </row>
    <row r="21" spans="2:9" x14ac:dyDescent="0.3">
      <c r="B21" s="2">
        <f t="shared" si="2"/>
        <v>2037</v>
      </c>
      <c r="C21" s="3">
        <f t="shared" si="3"/>
        <v>148.63873166436895</v>
      </c>
      <c r="D21" s="3">
        <f t="shared" si="0"/>
        <v>148.63873166436895</v>
      </c>
      <c r="E21" s="3">
        <f t="shared" si="4"/>
        <v>0.75701084413741249</v>
      </c>
      <c r="F21" s="3">
        <f t="shared" si="4"/>
        <v>500</v>
      </c>
      <c r="G21" s="3">
        <f>+'[1]Colector Janequeo I-IV'!$AB$47</f>
        <v>68.606597898003827</v>
      </c>
      <c r="H21" s="3">
        <f t="shared" si="1"/>
        <v>80.032133766365121</v>
      </c>
      <c r="I21" s="13">
        <f>+G21/G6-1</f>
        <v>0.34245233094881988</v>
      </c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53</v>
      </c>
      <c r="E2" s="6" t="s">
        <v>7</v>
      </c>
      <c r="F2" s="7">
        <f>+'[1]Colector Janequeo I-IV'!$N$32</f>
        <v>459.87999999999988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Janequeo I'!B6</f>
        <v>2022</v>
      </c>
      <c r="C6" s="3">
        <f>+SUMPRODUCT('[1]Colector Janequeo I-IV'!$AL$21:$AL$32,'[1]Colector Janequeo I-IV'!$M$21:$M$32)/F2</f>
        <v>123.67236725044881</v>
      </c>
      <c r="D6" s="3">
        <f t="shared" ref="D6:D21" si="0">+C6</f>
        <v>123.67236725044881</v>
      </c>
      <c r="E6" s="3">
        <f>D6/(0.25*PI()*(F6/1000)^2)/1000</f>
        <v>1.0185833797316453</v>
      </c>
      <c r="F6" s="3">
        <f>+SUMPRODUCT('[1]Colector Janequeo I-IV'!$F$21:$F$32,'[1]Colector Janequeo I-IV'!$M$21:$M$32)/F2</f>
        <v>393.18152561537806</v>
      </c>
      <c r="G6" s="3">
        <f>+'[2]Colector Janequeo I-IV'!$AB$32</f>
        <v>12.278929513250096</v>
      </c>
      <c r="H6" s="3">
        <f t="shared" ref="H6:H21" si="1">+D6-G6</f>
        <v>111.39343773719872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123.67236725044881</v>
      </c>
      <c r="D7" s="3">
        <f t="shared" si="0"/>
        <v>123.67236725044881</v>
      </c>
      <c r="E7" s="3">
        <f t="shared" ref="E7:F21" si="4">+E6</f>
        <v>1.0185833797316453</v>
      </c>
      <c r="F7" s="3">
        <f t="shared" si="4"/>
        <v>393.18152561537806</v>
      </c>
      <c r="G7" s="3">
        <f>+'[3]Colector Janequeo I-IV'!$AB$32</f>
        <v>12.650088438115237</v>
      </c>
      <c r="H7" s="3">
        <f t="shared" si="1"/>
        <v>111.02227881233358</v>
      </c>
      <c r="L7" s="9"/>
    </row>
    <row r="8" spans="1:12" x14ac:dyDescent="0.3">
      <c r="B8" s="2">
        <f t="shared" si="2"/>
        <v>2024</v>
      </c>
      <c r="C8" s="3">
        <f t="shared" si="3"/>
        <v>123.67236725044881</v>
      </c>
      <c r="D8" s="3">
        <f t="shared" si="0"/>
        <v>123.67236725044881</v>
      </c>
      <c r="E8" s="3">
        <f t="shared" si="4"/>
        <v>1.0185833797316453</v>
      </c>
      <c r="F8" s="3">
        <f t="shared" si="4"/>
        <v>393.18152561537806</v>
      </c>
      <c r="G8" s="3">
        <f>+'[4]Colector Janequeo I-IV'!$AB$32</f>
        <v>12.935351339763999</v>
      </c>
      <c r="H8" s="3">
        <f t="shared" si="1"/>
        <v>110.73701591068482</v>
      </c>
      <c r="L8" s="9"/>
    </row>
    <row r="9" spans="1:12" x14ac:dyDescent="0.3">
      <c r="B9" s="2">
        <f t="shared" si="2"/>
        <v>2025</v>
      </c>
      <c r="C9" s="3">
        <f t="shared" si="3"/>
        <v>123.67236725044881</v>
      </c>
      <c r="D9" s="3">
        <f t="shared" si="0"/>
        <v>123.67236725044881</v>
      </c>
      <c r="E9" s="3">
        <f t="shared" si="4"/>
        <v>1.0185833797316453</v>
      </c>
      <c r="F9" s="3">
        <f t="shared" si="4"/>
        <v>393.18152561537806</v>
      </c>
      <c r="G9" s="3">
        <f>+'[5]Colector Janequeo I-IV'!$AB$32</f>
        <v>13.221611411440927</v>
      </c>
      <c r="H9" s="3">
        <f t="shared" si="1"/>
        <v>110.45075583900788</v>
      </c>
      <c r="L9" s="9"/>
    </row>
    <row r="10" spans="1:12" x14ac:dyDescent="0.3">
      <c r="B10" s="2">
        <f t="shared" si="2"/>
        <v>2026</v>
      </c>
      <c r="C10" s="3">
        <f t="shared" si="3"/>
        <v>123.67236725044881</v>
      </c>
      <c r="D10" s="3">
        <f t="shared" si="0"/>
        <v>123.67236725044881</v>
      </c>
      <c r="E10" s="3">
        <f t="shared" si="4"/>
        <v>1.0185833797316453</v>
      </c>
      <c r="F10" s="3">
        <f t="shared" si="4"/>
        <v>393.18152561537806</v>
      </c>
      <c r="G10" s="3">
        <f>+'[6]Colector Janequeo I-IV'!$AB$32</f>
        <v>13.510977593652449</v>
      </c>
      <c r="H10" s="3">
        <f t="shared" si="1"/>
        <v>110.16138965679636</v>
      </c>
      <c r="L10" s="9"/>
    </row>
    <row r="11" spans="1:12" x14ac:dyDescent="0.3">
      <c r="B11" s="2">
        <f t="shared" si="2"/>
        <v>2027</v>
      </c>
      <c r="C11" s="3">
        <f t="shared" si="3"/>
        <v>123.67236725044881</v>
      </c>
      <c r="D11" s="3">
        <f t="shared" si="0"/>
        <v>123.67236725044881</v>
      </c>
      <c r="E11" s="3">
        <f t="shared" si="4"/>
        <v>1.0185833797316453</v>
      </c>
      <c r="F11" s="3">
        <f t="shared" si="4"/>
        <v>393.18152561537806</v>
      </c>
      <c r="G11" s="3">
        <f>+'[7]Colector Janequeo I-IV'!$AB$32</f>
        <v>13.802918066356836</v>
      </c>
      <c r="H11" s="3">
        <f t="shared" si="1"/>
        <v>109.86944918409198</v>
      </c>
      <c r="L11" s="9"/>
    </row>
    <row r="12" spans="1:12" x14ac:dyDescent="0.3">
      <c r="B12" s="2">
        <f t="shared" si="2"/>
        <v>2028</v>
      </c>
      <c r="C12" s="3">
        <f t="shared" si="3"/>
        <v>123.67236725044881</v>
      </c>
      <c r="D12" s="3">
        <f t="shared" si="0"/>
        <v>123.67236725044881</v>
      </c>
      <c r="E12" s="3">
        <f t="shared" si="4"/>
        <v>1.0185833797316453</v>
      </c>
      <c r="F12" s="3">
        <f t="shared" si="4"/>
        <v>393.18152561537806</v>
      </c>
      <c r="G12" s="3">
        <f>+'[8]Colector Janequeo I-IV'!$AB$32</f>
        <v>14.098532842412272</v>
      </c>
      <c r="H12" s="3">
        <f t="shared" si="1"/>
        <v>109.57383440803655</v>
      </c>
      <c r="L12" s="9"/>
    </row>
    <row r="13" spans="1:12" x14ac:dyDescent="0.3">
      <c r="B13" s="2">
        <f t="shared" si="2"/>
        <v>2029</v>
      </c>
      <c r="C13" s="3">
        <f t="shared" si="3"/>
        <v>123.67236725044881</v>
      </c>
      <c r="D13" s="3">
        <f t="shared" si="0"/>
        <v>123.67236725044881</v>
      </c>
      <c r="E13" s="3">
        <f t="shared" si="4"/>
        <v>1.0185833797316453</v>
      </c>
      <c r="F13" s="3">
        <f t="shared" si="4"/>
        <v>393.18152561537806</v>
      </c>
      <c r="G13" s="3">
        <f>+'[9]Colector Janequeo I-IV'!$AB$32</f>
        <v>14.39504372605076</v>
      </c>
      <c r="H13" s="3">
        <f t="shared" si="1"/>
        <v>109.27732352439806</v>
      </c>
      <c r="L13" s="9"/>
    </row>
    <row r="14" spans="1:12" x14ac:dyDescent="0.3">
      <c r="B14" s="2">
        <f t="shared" si="2"/>
        <v>2030</v>
      </c>
      <c r="C14" s="3">
        <f t="shared" si="3"/>
        <v>123.67236725044881</v>
      </c>
      <c r="D14" s="3">
        <f t="shared" si="0"/>
        <v>123.67236725044881</v>
      </c>
      <c r="E14" s="3">
        <f t="shared" si="4"/>
        <v>1.0185833797316453</v>
      </c>
      <c r="F14" s="3">
        <f t="shared" si="4"/>
        <v>393.18152561537806</v>
      </c>
      <c r="G14" s="3">
        <f>+'[10]Colector Janequeo I-IV'!$AB$32</f>
        <v>14.694677429469984</v>
      </c>
      <c r="H14" s="3">
        <f t="shared" si="1"/>
        <v>108.97768982097884</v>
      </c>
      <c r="L14" s="9"/>
    </row>
    <row r="15" spans="1:12" x14ac:dyDescent="0.3">
      <c r="B15" s="2">
        <f t="shared" si="2"/>
        <v>2031</v>
      </c>
      <c r="C15" s="3">
        <f t="shared" si="3"/>
        <v>123.67236725044881</v>
      </c>
      <c r="D15" s="3">
        <f t="shared" si="0"/>
        <v>123.67236725044881</v>
      </c>
      <c r="E15" s="3">
        <f t="shared" si="4"/>
        <v>1.0185833797316453</v>
      </c>
      <c r="F15" s="3">
        <f t="shared" si="4"/>
        <v>393.18152561537806</v>
      </c>
      <c r="G15" s="3">
        <f>+'[11]Colector Janequeo I-IV'!$AB$32</f>
        <v>14.996860552229297</v>
      </c>
      <c r="H15" s="3">
        <f t="shared" si="1"/>
        <v>108.67550669821952</v>
      </c>
      <c r="L15" s="9"/>
    </row>
    <row r="16" spans="1:12" x14ac:dyDescent="0.3">
      <c r="B16" s="2">
        <f t="shared" si="2"/>
        <v>2032</v>
      </c>
      <c r="C16" s="3">
        <f t="shared" si="3"/>
        <v>123.67236725044881</v>
      </c>
      <c r="D16" s="3">
        <f t="shared" si="0"/>
        <v>123.67236725044881</v>
      </c>
      <c r="E16" s="3">
        <f t="shared" si="4"/>
        <v>1.0185833797316453</v>
      </c>
      <c r="F16" s="3">
        <f t="shared" si="4"/>
        <v>393.18152561537806</v>
      </c>
      <c r="G16" s="3">
        <f>+'[12]Colector Janequeo I-IV'!$AB$32</f>
        <v>15.302749032542595</v>
      </c>
      <c r="H16" s="3">
        <f t="shared" si="1"/>
        <v>108.36961821790622</v>
      </c>
      <c r="L16" s="9"/>
    </row>
    <row r="17" spans="2:13" x14ac:dyDescent="0.3">
      <c r="B17" s="2">
        <f t="shared" si="2"/>
        <v>2033</v>
      </c>
      <c r="C17" s="3">
        <f t="shared" si="3"/>
        <v>123.67236725044881</v>
      </c>
      <c r="D17" s="3">
        <f t="shared" si="0"/>
        <v>123.67236725044881</v>
      </c>
      <c r="E17" s="3">
        <f t="shared" si="4"/>
        <v>1.0185833797316453</v>
      </c>
      <c r="F17" s="3">
        <f t="shared" si="4"/>
        <v>393.18152561537806</v>
      </c>
      <c r="G17" s="3">
        <f>+'[13]Colector Janequeo I-IV'!$AB$32</f>
        <v>15.609409895113336</v>
      </c>
      <c r="H17" s="3">
        <f t="shared" si="1"/>
        <v>108.06295735533548</v>
      </c>
      <c r="L17" s="9"/>
    </row>
    <row r="18" spans="2:13" x14ac:dyDescent="0.3">
      <c r="B18" s="2">
        <f t="shared" si="2"/>
        <v>2034</v>
      </c>
      <c r="C18" s="3">
        <f t="shared" si="3"/>
        <v>123.67236725044881</v>
      </c>
      <c r="D18" s="3">
        <f t="shared" si="0"/>
        <v>123.67236725044881</v>
      </c>
      <c r="E18" s="3">
        <f t="shared" si="4"/>
        <v>1.0185833797316453</v>
      </c>
      <c r="F18" s="3">
        <f t="shared" si="4"/>
        <v>393.18152561537806</v>
      </c>
      <c r="G18" s="3">
        <f>+'[14]Colector Janequeo I-IV'!$AB$32</f>
        <v>15.919225000408561</v>
      </c>
      <c r="H18" s="3">
        <f t="shared" si="1"/>
        <v>107.75314225004026</v>
      </c>
      <c r="L18" s="9"/>
    </row>
    <row r="19" spans="2:13" x14ac:dyDescent="0.3">
      <c r="B19" s="2">
        <f t="shared" si="2"/>
        <v>2035</v>
      </c>
      <c r="C19" s="3">
        <f t="shared" si="3"/>
        <v>123.67236725044881</v>
      </c>
      <c r="D19" s="3">
        <f t="shared" si="0"/>
        <v>123.67236725044881</v>
      </c>
      <c r="E19" s="3">
        <f t="shared" si="4"/>
        <v>1.0185833797316453</v>
      </c>
      <c r="F19" s="3">
        <f t="shared" si="4"/>
        <v>393.18152561537806</v>
      </c>
      <c r="G19" s="3">
        <f>+'[15]Colector Janequeo I-IV'!$AB$32</f>
        <v>16.231555591690164</v>
      </c>
      <c r="H19" s="3">
        <f t="shared" si="1"/>
        <v>107.44081165875865</v>
      </c>
      <c r="L19" s="9"/>
    </row>
    <row r="20" spans="2:13" x14ac:dyDescent="0.3">
      <c r="B20" s="2">
        <f t="shared" si="2"/>
        <v>2036</v>
      </c>
      <c r="C20" s="3">
        <f t="shared" si="3"/>
        <v>123.67236725044881</v>
      </c>
      <c r="D20" s="3">
        <f t="shared" si="0"/>
        <v>123.67236725044881</v>
      </c>
      <c r="E20" s="3">
        <f t="shared" si="4"/>
        <v>1.0185833797316453</v>
      </c>
      <c r="F20" s="3">
        <f t="shared" si="4"/>
        <v>393.18152561537806</v>
      </c>
      <c r="G20" s="3">
        <f>+'[16]Colector Janequeo I-IV'!$AB$32</f>
        <v>16.547629902148106</v>
      </c>
      <c r="H20" s="3">
        <f t="shared" si="1"/>
        <v>107.12473734830071</v>
      </c>
      <c r="L20" s="9"/>
    </row>
    <row r="21" spans="2:13" x14ac:dyDescent="0.3">
      <c r="B21" s="2">
        <f t="shared" si="2"/>
        <v>2037</v>
      </c>
      <c r="C21" s="3">
        <f t="shared" si="3"/>
        <v>123.67236725044881</v>
      </c>
      <c r="D21" s="3">
        <f t="shared" si="0"/>
        <v>123.67236725044881</v>
      </c>
      <c r="E21" s="3">
        <f t="shared" si="4"/>
        <v>1.0185833797316453</v>
      </c>
      <c r="F21" s="3">
        <f t="shared" si="4"/>
        <v>393.18152561537806</v>
      </c>
      <c r="G21" s="3">
        <f>+'[1]Colector Janequeo I-IV'!$AB$32</f>
        <v>16.864374669060538</v>
      </c>
      <c r="H21" s="3">
        <f t="shared" si="1"/>
        <v>106.80799258138828</v>
      </c>
      <c r="I21" s="13">
        <f>+G21/G6-1</f>
        <v>0.37344013994561376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2:M23"/>
  <sheetViews>
    <sheetView showGridLines="0" zoomScale="85" zoomScaleNormal="90" workbookViewId="0">
      <selection activeCell="L13" sqref="L13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52</v>
      </c>
      <c r="E2" s="6" t="s">
        <v>7</v>
      </c>
      <c r="F2" s="7">
        <f>+'[1]Colector Janequeo I-IV'!$N$18</f>
        <v>95.26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Los Pelues II'!B6</f>
        <v>2022</v>
      </c>
      <c r="C6" s="3">
        <f>+'[1]Colector Janequeo I-IV'!$AL$17</f>
        <v>63.964952431141086</v>
      </c>
      <c r="D6" s="3">
        <f t="shared" ref="D6:D21" si="0">+C6</f>
        <v>63.964952431141086</v>
      </c>
      <c r="E6" s="3">
        <f>D6/(0.25*PI()*(F6/1000)^2)/1000</f>
        <v>0.92578450254187161</v>
      </c>
      <c r="F6" s="3">
        <f>+'[1]Colector Janequeo I-IV'!$F$17</f>
        <v>296.60000000000002</v>
      </c>
      <c r="G6" s="3">
        <f>+'[2]Colector Janequeo I-IV'!$AB$18</f>
        <v>12.278929513250096</v>
      </c>
      <c r="H6" s="3">
        <f t="shared" ref="H6:H21" si="1">+D6-G6</f>
        <v>51.686022917890988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63.964952431141086</v>
      </c>
      <c r="D7" s="3">
        <f t="shared" si="0"/>
        <v>63.964952431141086</v>
      </c>
      <c r="E7" s="3">
        <f t="shared" ref="E7:F21" si="4">+E6</f>
        <v>0.92578450254187161</v>
      </c>
      <c r="F7" s="3">
        <f t="shared" si="4"/>
        <v>296.60000000000002</v>
      </c>
      <c r="G7" s="3">
        <f>+'[3]Colector Janequeo I-IV'!$AB$18</f>
        <v>12.650088438115237</v>
      </c>
      <c r="H7" s="3">
        <f t="shared" si="1"/>
        <v>51.314863993025853</v>
      </c>
      <c r="L7" s="9"/>
    </row>
    <row r="8" spans="1:12" x14ac:dyDescent="0.3">
      <c r="B8" s="2">
        <f t="shared" si="2"/>
        <v>2024</v>
      </c>
      <c r="C8" s="3">
        <f t="shared" si="3"/>
        <v>63.964952431141086</v>
      </c>
      <c r="D8" s="3">
        <f t="shared" si="0"/>
        <v>63.964952431141086</v>
      </c>
      <c r="E8" s="3">
        <f t="shared" si="4"/>
        <v>0.92578450254187161</v>
      </c>
      <c r="F8" s="3">
        <f t="shared" si="4"/>
        <v>296.60000000000002</v>
      </c>
      <c r="G8" s="3">
        <f>+'[4]Colector Janequeo I-IV'!$AB$18</f>
        <v>12.935351339763999</v>
      </c>
      <c r="H8" s="3">
        <f t="shared" si="1"/>
        <v>51.029601091377089</v>
      </c>
      <c r="L8" s="9"/>
    </row>
    <row r="9" spans="1:12" x14ac:dyDescent="0.3">
      <c r="B9" s="2">
        <f t="shared" si="2"/>
        <v>2025</v>
      </c>
      <c r="C9" s="3">
        <f t="shared" si="3"/>
        <v>63.964952431141086</v>
      </c>
      <c r="D9" s="3">
        <f t="shared" si="0"/>
        <v>63.964952431141086</v>
      </c>
      <c r="E9" s="3">
        <f t="shared" si="4"/>
        <v>0.92578450254187161</v>
      </c>
      <c r="F9" s="3">
        <f t="shared" si="4"/>
        <v>296.60000000000002</v>
      </c>
      <c r="G9" s="3">
        <f>+'[5]Colector Janequeo I-IV'!$AB$18</f>
        <v>13.221611411440927</v>
      </c>
      <c r="H9" s="3">
        <f t="shared" si="1"/>
        <v>50.743341019700161</v>
      </c>
      <c r="L9" s="9"/>
    </row>
    <row r="10" spans="1:12" x14ac:dyDescent="0.3">
      <c r="B10" s="2">
        <f t="shared" si="2"/>
        <v>2026</v>
      </c>
      <c r="C10" s="3">
        <f t="shared" si="3"/>
        <v>63.964952431141086</v>
      </c>
      <c r="D10" s="3">
        <f t="shared" si="0"/>
        <v>63.964952431141086</v>
      </c>
      <c r="E10" s="3">
        <f t="shared" si="4"/>
        <v>0.92578450254187161</v>
      </c>
      <c r="F10" s="3">
        <f t="shared" si="4"/>
        <v>296.60000000000002</v>
      </c>
      <c r="G10" s="3">
        <f>+'[6]Colector Janequeo I-IV'!$AB$18</f>
        <v>13.510977593652449</v>
      </c>
      <c r="H10" s="3">
        <f t="shared" si="1"/>
        <v>50.453974837488637</v>
      </c>
      <c r="L10" s="9"/>
    </row>
    <row r="11" spans="1:12" x14ac:dyDescent="0.3">
      <c r="B11" s="2">
        <f t="shared" si="2"/>
        <v>2027</v>
      </c>
      <c r="C11" s="3">
        <f t="shared" si="3"/>
        <v>63.964952431141086</v>
      </c>
      <c r="D11" s="3">
        <f t="shared" si="0"/>
        <v>63.964952431141086</v>
      </c>
      <c r="E11" s="3">
        <f t="shared" si="4"/>
        <v>0.92578450254187161</v>
      </c>
      <c r="F11" s="3">
        <f t="shared" si="4"/>
        <v>296.60000000000002</v>
      </c>
      <c r="G11" s="3">
        <f>+'[7]Colector Janequeo I-IV'!$AB$18</f>
        <v>13.802918066356836</v>
      </c>
      <c r="H11" s="3">
        <f t="shared" si="1"/>
        <v>50.162034364784247</v>
      </c>
      <c r="L11" s="9"/>
    </row>
    <row r="12" spans="1:12" x14ac:dyDescent="0.3">
      <c r="B12" s="2">
        <f t="shared" si="2"/>
        <v>2028</v>
      </c>
      <c r="C12" s="3">
        <f t="shared" si="3"/>
        <v>63.964952431141086</v>
      </c>
      <c r="D12" s="3">
        <f t="shared" si="0"/>
        <v>63.964952431141086</v>
      </c>
      <c r="E12" s="3">
        <f t="shared" si="4"/>
        <v>0.92578450254187161</v>
      </c>
      <c r="F12" s="3">
        <f t="shared" si="4"/>
        <v>296.60000000000002</v>
      </c>
      <c r="G12" s="3">
        <f>+'[8]Colector Janequeo I-IV'!$AB$18</f>
        <v>14.098532842412272</v>
      </c>
      <c r="H12" s="3">
        <f t="shared" si="1"/>
        <v>49.866419588728817</v>
      </c>
      <c r="L12" s="9"/>
    </row>
    <row r="13" spans="1:12" x14ac:dyDescent="0.3">
      <c r="B13" s="2">
        <f t="shared" si="2"/>
        <v>2029</v>
      </c>
      <c r="C13" s="3">
        <f t="shared" si="3"/>
        <v>63.964952431141086</v>
      </c>
      <c r="D13" s="3">
        <f t="shared" si="0"/>
        <v>63.964952431141086</v>
      </c>
      <c r="E13" s="3">
        <f t="shared" si="4"/>
        <v>0.92578450254187161</v>
      </c>
      <c r="F13" s="3">
        <f t="shared" si="4"/>
        <v>296.60000000000002</v>
      </c>
      <c r="G13" s="3">
        <f>+'[9]Colector Janequeo I-IV'!$AB$18</f>
        <v>14.39504372605076</v>
      </c>
      <c r="H13" s="3">
        <f t="shared" si="1"/>
        <v>49.569908705090327</v>
      </c>
      <c r="L13" s="9"/>
    </row>
    <row r="14" spans="1:12" x14ac:dyDescent="0.3">
      <c r="B14" s="2">
        <f t="shared" si="2"/>
        <v>2030</v>
      </c>
      <c r="C14" s="3">
        <f t="shared" si="3"/>
        <v>63.964952431141086</v>
      </c>
      <c r="D14" s="3">
        <f t="shared" si="0"/>
        <v>63.964952431141086</v>
      </c>
      <c r="E14" s="3">
        <f t="shared" si="4"/>
        <v>0.92578450254187161</v>
      </c>
      <c r="F14" s="3">
        <f t="shared" si="4"/>
        <v>296.60000000000002</v>
      </c>
      <c r="G14" s="3">
        <f>+'[10]Colector Janequeo I-IV'!$AB$18</f>
        <v>14.694677429469984</v>
      </c>
      <c r="H14" s="3">
        <f t="shared" si="1"/>
        <v>49.270275001671102</v>
      </c>
      <c r="L14" s="9"/>
    </row>
    <row r="15" spans="1:12" x14ac:dyDescent="0.3">
      <c r="B15" s="2">
        <f t="shared" si="2"/>
        <v>2031</v>
      </c>
      <c r="C15" s="3">
        <f t="shared" si="3"/>
        <v>63.964952431141086</v>
      </c>
      <c r="D15" s="3">
        <f t="shared" si="0"/>
        <v>63.964952431141086</v>
      </c>
      <c r="E15" s="3">
        <f t="shared" si="4"/>
        <v>0.92578450254187161</v>
      </c>
      <c r="F15" s="3">
        <f t="shared" si="4"/>
        <v>296.60000000000002</v>
      </c>
      <c r="G15" s="3">
        <f>+'[11]Colector Janequeo I-IV'!$AB$18</f>
        <v>14.996860552229297</v>
      </c>
      <c r="H15" s="3">
        <f t="shared" si="1"/>
        <v>48.968091878911792</v>
      </c>
      <c r="L15" s="9"/>
    </row>
    <row r="16" spans="1:12" x14ac:dyDescent="0.3">
      <c r="B16" s="2">
        <f t="shared" si="2"/>
        <v>2032</v>
      </c>
      <c r="C16" s="3">
        <f t="shared" si="3"/>
        <v>63.964952431141086</v>
      </c>
      <c r="D16" s="3">
        <f t="shared" si="0"/>
        <v>63.964952431141086</v>
      </c>
      <c r="E16" s="3">
        <f t="shared" si="4"/>
        <v>0.92578450254187161</v>
      </c>
      <c r="F16" s="3">
        <f t="shared" si="4"/>
        <v>296.60000000000002</v>
      </c>
      <c r="G16" s="3">
        <f>+'[12]Colector Janequeo I-IV'!$AB$18</f>
        <v>15.302749032542595</v>
      </c>
      <c r="H16" s="3">
        <f t="shared" si="1"/>
        <v>48.662203398598493</v>
      </c>
      <c r="L16" s="9"/>
    </row>
    <row r="17" spans="2:13" x14ac:dyDescent="0.3">
      <c r="B17" s="2">
        <f t="shared" si="2"/>
        <v>2033</v>
      </c>
      <c r="C17" s="3">
        <f t="shared" si="3"/>
        <v>63.964952431141086</v>
      </c>
      <c r="D17" s="3">
        <f t="shared" si="0"/>
        <v>63.964952431141086</v>
      </c>
      <c r="E17" s="3">
        <f t="shared" si="4"/>
        <v>0.92578450254187161</v>
      </c>
      <c r="F17" s="3">
        <f t="shared" si="4"/>
        <v>296.60000000000002</v>
      </c>
      <c r="G17" s="3">
        <f>+'[13]Colector Janequeo I-IV'!$AB$18</f>
        <v>15.609409895113336</v>
      </c>
      <c r="H17" s="3">
        <f t="shared" si="1"/>
        <v>48.355542536027748</v>
      </c>
      <c r="L17" s="9"/>
    </row>
    <row r="18" spans="2:13" x14ac:dyDescent="0.3">
      <c r="B18" s="2">
        <f t="shared" si="2"/>
        <v>2034</v>
      </c>
      <c r="C18" s="3">
        <f t="shared" si="3"/>
        <v>63.964952431141086</v>
      </c>
      <c r="D18" s="3">
        <f t="shared" si="0"/>
        <v>63.964952431141086</v>
      </c>
      <c r="E18" s="3">
        <f t="shared" si="4"/>
        <v>0.92578450254187161</v>
      </c>
      <c r="F18" s="3">
        <f t="shared" si="4"/>
        <v>296.60000000000002</v>
      </c>
      <c r="G18" s="3">
        <f>+'[14]Colector Janequeo I-IV'!$AB$18</f>
        <v>15.919225000408561</v>
      </c>
      <c r="H18" s="3">
        <f t="shared" si="1"/>
        <v>48.045727430732526</v>
      </c>
      <c r="L18" s="9"/>
    </row>
    <row r="19" spans="2:13" x14ac:dyDescent="0.3">
      <c r="B19" s="2">
        <f t="shared" si="2"/>
        <v>2035</v>
      </c>
      <c r="C19" s="3">
        <f t="shared" si="3"/>
        <v>63.964952431141086</v>
      </c>
      <c r="D19" s="3">
        <f t="shared" si="0"/>
        <v>63.964952431141086</v>
      </c>
      <c r="E19" s="3">
        <f t="shared" si="4"/>
        <v>0.92578450254187161</v>
      </c>
      <c r="F19" s="3">
        <f t="shared" si="4"/>
        <v>296.60000000000002</v>
      </c>
      <c r="G19" s="3">
        <f>+'[15]Colector Janequeo I-IV'!$AB$18</f>
        <v>16.231555591690164</v>
      </c>
      <c r="H19" s="3">
        <f t="shared" si="1"/>
        <v>47.733396839450918</v>
      </c>
      <c r="L19" s="9"/>
    </row>
    <row r="20" spans="2:13" x14ac:dyDescent="0.3">
      <c r="B20" s="2">
        <f t="shared" si="2"/>
        <v>2036</v>
      </c>
      <c r="C20" s="3">
        <f t="shared" si="3"/>
        <v>63.964952431141086</v>
      </c>
      <c r="D20" s="3">
        <f t="shared" si="0"/>
        <v>63.964952431141086</v>
      </c>
      <c r="E20" s="3">
        <f t="shared" si="4"/>
        <v>0.92578450254187161</v>
      </c>
      <c r="F20" s="3">
        <f t="shared" si="4"/>
        <v>296.60000000000002</v>
      </c>
      <c r="G20" s="3">
        <f>+'[16]Colector Janequeo I-IV'!$AB$18</f>
        <v>16.547629902148106</v>
      </c>
      <c r="H20" s="3">
        <f t="shared" si="1"/>
        <v>47.417322528992983</v>
      </c>
      <c r="L20" s="9"/>
    </row>
    <row r="21" spans="2:13" x14ac:dyDescent="0.3">
      <c r="B21" s="2">
        <f t="shared" si="2"/>
        <v>2037</v>
      </c>
      <c r="C21" s="3">
        <f t="shared" si="3"/>
        <v>63.964952431141086</v>
      </c>
      <c r="D21" s="3">
        <f t="shared" si="0"/>
        <v>63.964952431141086</v>
      </c>
      <c r="E21" s="3">
        <f t="shared" si="4"/>
        <v>0.92578450254187161</v>
      </c>
      <c r="F21" s="3">
        <f t="shared" si="4"/>
        <v>296.60000000000002</v>
      </c>
      <c r="G21" s="3">
        <f>+'[1]Colector Janequeo I-IV'!$AB$18</f>
        <v>16.864374669060538</v>
      </c>
      <c r="H21" s="3">
        <f t="shared" si="1"/>
        <v>47.100577762080547</v>
      </c>
      <c r="I21" s="13">
        <f>+G21/G6-1</f>
        <v>0.37344013994561376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2:M23"/>
  <sheetViews>
    <sheetView showGridLines="0" zoomScale="85" zoomScaleNormal="90" workbookViewId="0">
      <selection activeCell="E6" sqref="E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51</v>
      </c>
      <c r="E2" s="6" t="s">
        <v>7</v>
      </c>
      <c r="F2" s="7">
        <f>+SUM('[1]Colector Los Pelues'!$M$19:$M$23)</f>
        <v>201.61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Los Pelues I'!B6</f>
        <v>2022</v>
      </c>
      <c r="C6" s="3">
        <f>+SUMPRODUCT('[1]Colector Los Pelues'!$AL$19:$AL$23,'[1]Colector Los Pelues'!$M$19:$M$23)/F2</f>
        <v>154.42962521726449</v>
      </c>
      <c r="D6" s="3">
        <f t="shared" ref="D6:D21" si="0">+C6</f>
        <v>154.42962521726449</v>
      </c>
      <c r="E6" s="3">
        <f>D6/(0.25*PI()*(F6/1000)^2)/1000</f>
        <v>1.6965948922732486</v>
      </c>
      <c r="F6" s="3">
        <f>+SUMPRODUCT('[1]Colector Los Pelues'!$F$19:$F$23,'[1]Colector Los Pelues'!$M$19:$M$23)/F2</f>
        <v>340.43271663111949</v>
      </c>
      <c r="G6" s="3">
        <f>+'[2]Colector Los Pelues'!$AB$23</f>
        <v>42.387958089860177</v>
      </c>
      <c r="H6" s="3">
        <f t="shared" ref="H6:H21" si="1">+D6-G6</f>
        <v>112.04166712740431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154.42962521726449</v>
      </c>
      <c r="D7" s="3">
        <f t="shared" si="0"/>
        <v>154.42962521726449</v>
      </c>
      <c r="E7" s="3">
        <f t="shared" ref="E7:F21" si="4">+E6</f>
        <v>1.6965948922732486</v>
      </c>
      <c r="F7" s="3">
        <f t="shared" si="4"/>
        <v>340.43271663111949</v>
      </c>
      <c r="G7" s="3">
        <f>+'[3]Colector Los Pelues'!$AB$23</f>
        <v>43.683762049792293</v>
      </c>
      <c r="H7" s="3">
        <f t="shared" si="1"/>
        <v>110.74586316747219</v>
      </c>
      <c r="L7" s="9"/>
    </row>
    <row r="8" spans="1:12" x14ac:dyDescent="0.3">
      <c r="B8" s="2">
        <f t="shared" si="2"/>
        <v>2024</v>
      </c>
      <c r="C8" s="3">
        <f t="shared" si="3"/>
        <v>154.42962521726449</v>
      </c>
      <c r="D8" s="3">
        <f t="shared" si="0"/>
        <v>154.42962521726449</v>
      </c>
      <c r="E8" s="3">
        <f t="shared" si="4"/>
        <v>1.6965948922732486</v>
      </c>
      <c r="F8" s="3">
        <f t="shared" si="4"/>
        <v>340.43271663111949</v>
      </c>
      <c r="G8" s="3">
        <f>+'[4]Colector Los Pelues'!$AB$23</f>
        <v>44.651531770220082</v>
      </c>
      <c r="H8" s="3">
        <f t="shared" si="1"/>
        <v>109.7780934470444</v>
      </c>
      <c r="L8" s="9"/>
    </row>
    <row r="9" spans="1:12" x14ac:dyDescent="0.3">
      <c r="B9" s="2">
        <f t="shared" si="2"/>
        <v>2025</v>
      </c>
      <c r="C9" s="3">
        <f t="shared" si="3"/>
        <v>154.42962521726449</v>
      </c>
      <c r="D9" s="3">
        <f t="shared" si="0"/>
        <v>154.42962521726449</v>
      </c>
      <c r="E9" s="3">
        <f t="shared" si="4"/>
        <v>1.6965948922732486</v>
      </c>
      <c r="F9" s="3">
        <f t="shared" si="4"/>
        <v>340.43271663111949</v>
      </c>
      <c r="G9" s="3">
        <f>+'[5]Colector Los Pelues'!$AB$23</f>
        <v>45.622055982285801</v>
      </c>
      <c r="H9" s="3">
        <f t="shared" si="1"/>
        <v>108.80756923497869</v>
      </c>
      <c r="L9" s="9"/>
    </row>
    <row r="10" spans="1:12" x14ac:dyDescent="0.3">
      <c r="B10" s="2">
        <f t="shared" si="2"/>
        <v>2026</v>
      </c>
      <c r="C10" s="3">
        <f t="shared" si="3"/>
        <v>154.42962521726449</v>
      </c>
      <c r="D10" s="3">
        <f t="shared" si="0"/>
        <v>154.42962521726449</v>
      </c>
      <c r="E10" s="3">
        <f t="shared" si="4"/>
        <v>1.6965948922732486</v>
      </c>
      <c r="F10" s="3">
        <f t="shared" si="4"/>
        <v>340.43271663111949</v>
      </c>
      <c r="G10" s="3">
        <f>+'[6]Colector Los Pelues'!$AB$23</f>
        <v>46.602577048207202</v>
      </c>
      <c r="H10" s="3">
        <f t="shared" si="1"/>
        <v>107.82704816905729</v>
      </c>
      <c r="L10" s="9"/>
    </row>
    <row r="11" spans="1:12" x14ac:dyDescent="0.3">
      <c r="B11" s="2">
        <f t="shared" si="2"/>
        <v>2027</v>
      </c>
      <c r="C11" s="3">
        <f t="shared" si="3"/>
        <v>154.42962521726449</v>
      </c>
      <c r="D11" s="3">
        <f t="shared" si="0"/>
        <v>154.42962521726449</v>
      </c>
      <c r="E11" s="3">
        <f t="shared" si="4"/>
        <v>1.6965948922732486</v>
      </c>
      <c r="F11" s="3">
        <f t="shared" si="4"/>
        <v>340.43271663111949</v>
      </c>
      <c r="G11" s="3">
        <f>+'[7]Colector Los Pelues'!$AB$23</f>
        <v>47.591268562253752</v>
      </c>
      <c r="H11" s="3">
        <f t="shared" si="1"/>
        <v>106.83835665501073</v>
      </c>
      <c r="L11" s="9"/>
    </row>
    <row r="12" spans="1:12" x14ac:dyDescent="0.3">
      <c r="B12" s="2">
        <f t="shared" si="2"/>
        <v>2028</v>
      </c>
      <c r="C12" s="3">
        <f t="shared" si="3"/>
        <v>154.42962521726449</v>
      </c>
      <c r="D12" s="3">
        <f t="shared" si="0"/>
        <v>154.42962521726449</v>
      </c>
      <c r="E12" s="3">
        <f t="shared" si="4"/>
        <v>1.6965948922732486</v>
      </c>
      <c r="F12" s="3">
        <f t="shared" si="4"/>
        <v>340.43271663111949</v>
      </c>
      <c r="G12" s="3">
        <f>+'[8]Colector Los Pelues'!$AB$23</f>
        <v>48.591898867598545</v>
      </c>
      <c r="H12" s="3">
        <f t="shared" si="1"/>
        <v>105.83772634966594</v>
      </c>
      <c r="L12" s="9"/>
    </row>
    <row r="13" spans="1:12" x14ac:dyDescent="0.3">
      <c r="B13" s="2">
        <f t="shared" si="2"/>
        <v>2029</v>
      </c>
      <c r="C13" s="3">
        <f t="shared" si="3"/>
        <v>154.42962521726449</v>
      </c>
      <c r="D13" s="3">
        <f t="shared" si="0"/>
        <v>154.42962521726449</v>
      </c>
      <c r="E13" s="3">
        <f t="shared" si="4"/>
        <v>1.6965948922732486</v>
      </c>
      <c r="F13" s="3">
        <f t="shared" si="4"/>
        <v>340.43271663111949</v>
      </c>
      <c r="G13" s="3">
        <f>+'[9]Colector Los Pelues'!$AB$23</f>
        <v>49.594918763797715</v>
      </c>
      <c r="H13" s="3">
        <f t="shared" si="1"/>
        <v>104.83470645346677</v>
      </c>
      <c r="L13" s="9"/>
    </row>
    <row r="14" spans="1:12" x14ac:dyDescent="0.3">
      <c r="B14" s="2">
        <f t="shared" si="2"/>
        <v>2030</v>
      </c>
      <c r="C14" s="3">
        <f t="shared" si="3"/>
        <v>154.42962521726449</v>
      </c>
      <c r="D14" s="3">
        <f t="shared" si="0"/>
        <v>154.42962521726449</v>
      </c>
      <c r="E14" s="3">
        <f t="shared" si="4"/>
        <v>1.6965948922732486</v>
      </c>
      <c r="F14" s="3">
        <f t="shared" si="4"/>
        <v>340.43271663111949</v>
      </c>
      <c r="G14" s="3">
        <f>+'[10]Colector Los Pelues'!$AB$23</f>
        <v>50.607963900139225</v>
      </c>
      <c r="H14" s="3">
        <f t="shared" si="1"/>
        <v>103.82166131712526</v>
      </c>
      <c r="L14" s="9"/>
    </row>
    <row r="15" spans="1:12" x14ac:dyDescent="0.3">
      <c r="B15" s="2">
        <f t="shared" si="2"/>
        <v>2031</v>
      </c>
      <c r="C15" s="3">
        <f t="shared" si="3"/>
        <v>154.42962521726449</v>
      </c>
      <c r="D15" s="3">
        <f t="shared" si="0"/>
        <v>154.42962521726449</v>
      </c>
      <c r="E15" s="3">
        <f t="shared" si="4"/>
        <v>1.6965948922732486</v>
      </c>
      <c r="F15" s="3">
        <f t="shared" si="4"/>
        <v>340.43271663111949</v>
      </c>
      <c r="G15" s="3">
        <f>+'[11]Colector Los Pelues'!$AB$23</f>
        <v>51.629051310949464</v>
      </c>
      <c r="H15" s="3">
        <f t="shared" si="1"/>
        <v>102.80057390631502</v>
      </c>
      <c r="L15" s="9"/>
    </row>
    <row r="16" spans="1:12" x14ac:dyDescent="0.3">
      <c r="B16" s="2">
        <f t="shared" si="2"/>
        <v>2032</v>
      </c>
      <c r="C16" s="3">
        <f t="shared" si="3"/>
        <v>154.42962521726449</v>
      </c>
      <c r="D16" s="3">
        <f t="shared" si="0"/>
        <v>154.42962521726449</v>
      </c>
      <c r="E16" s="3">
        <f t="shared" si="4"/>
        <v>1.6965948922732486</v>
      </c>
      <c r="F16" s="3">
        <f t="shared" si="4"/>
        <v>340.43271663111949</v>
      </c>
      <c r="G16" s="3">
        <f>+'[12]Colector Los Pelues'!$AB$23</f>
        <v>52.662152362870941</v>
      </c>
      <c r="H16" s="3">
        <f t="shared" si="1"/>
        <v>101.76747285439355</v>
      </c>
      <c r="L16" s="9"/>
    </row>
    <row r="17" spans="2:13" x14ac:dyDescent="0.3">
      <c r="B17" s="2">
        <f t="shared" si="2"/>
        <v>2033</v>
      </c>
      <c r="C17" s="3">
        <f t="shared" si="3"/>
        <v>154.42962521726449</v>
      </c>
      <c r="D17" s="3">
        <f t="shared" si="0"/>
        <v>154.42962521726449</v>
      </c>
      <c r="E17" s="3">
        <f t="shared" si="4"/>
        <v>1.6965948922732486</v>
      </c>
      <c r="F17" s="3">
        <f t="shared" si="4"/>
        <v>340.43271663111949</v>
      </c>
      <c r="G17" s="3">
        <f>+'[13]Colector Los Pelues'!$AB$23</f>
        <v>53.69714869533955</v>
      </c>
      <c r="H17" s="3">
        <f t="shared" si="1"/>
        <v>100.73247652192494</v>
      </c>
      <c r="L17" s="9"/>
    </row>
    <row r="18" spans="2:13" x14ac:dyDescent="0.3">
      <c r="B18" s="2">
        <f t="shared" si="2"/>
        <v>2034</v>
      </c>
      <c r="C18" s="3">
        <f t="shared" si="3"/>
        <v>154.42962521726449</v>
      </c>
      <c r="D18" s="3">
        <f t="shared" si="0"/>
        <v>154.42962521726449</v>
      </c>
      <c r="E18" s="3">
        <f t="shared" si="4"/>
        <v>1.6965948922732486</v>
      </c>
      <c r="F18" s="3">
        <f t="shared" si="4"/>
        <v>340.43271663111949</v>
      </c>
      <c r="G18" s="3">
        <f>+'[14]Colector Los Pelues'!$AB$23</f>
        <v>54.742284479108527</v>
      </c>
      <c r="H18" s="3">
        <f t="shared" si="1"/>
        <v>99.687340738155967</v>
      </c>
      <c r="L18" s="9"/>
    </row>
    <row r="19" spans="2:13" x14ac:dyDescent="0.3">
      <c r="B19" s="2">
        <f t="shared" si="2"/>
        <v>2035</v>
      </c>
      <c r="C19" s="3">
        <f t="shared" si="3"/>
        <v>154.42962521726449</v>
      </c>
      <c r="D19" s="3">
        <f t="shared" si="0"/>
        <v>154.42962521726449</v>
      </c>
      <c r="E19" s="3">
        <f t="shared" si="4"/>
        <v>1.6965948922732486</v>
      </c>
      <c r="F19" s="3">
        <f t="shared" si="4"/>
        <v>340.43271663111949</v>
      </c>
      <c r="G19" s="3">
        <f>+'[15]Colector Los Pelues'!$AB$23</f>
        <v>55.795283998783638</v>
      </c>
      <c r="H19" s="3">
        <f t="shared" si="1"/>
        <v>98.634341218480841</v>
      </c>
      <c r="L19" s="9"/>
    </row>
    <row r="20" spans="2:13" x14ac:dyDescent="0.3">
      <c r="B20" s="2">
        <f t="shared" si="2"/>
        <v>2036</v>
      </c>
      <c r="C20" s="3">
        <f t="shared" si="3"/>
        <v>154.42962521726449</v>
      </c>
      <c r="D20" s="3">
        <f t="shared" si="0"/>
        <v>154.42962521726449</v>
      </c>
      <c r="E20" s="3">
        <f t="shared" si="4"/>
        <v>1.6965948922732486</v>
      </c>
      <c r="F20" s="3">
        <f t="shared" si="4"/>
        <v>340.43271663111949</v>
      </c>
      <c r="G20" s="3">
        <f>+'[16]Colector Los Pelues'!$AB$23</f>
        <v>56.860415160994904</v>
      </c>
      <c r="H20" s="3">
        <f t="shared" si="1"/>
        <v>97.569210056269583</v>
      </c>
      <c r="L20" s="9"/>
    </row>
    <row r="21" spans="2:13" x14ac:dyDescent="0.3">
      <c r="B21" s="2">
        <f t="shared" si="2"/>
        <v>2037</v>
      </c>
      <c r="C21" s="3">
        <f t="shared" si="3"/>
        <v>154.42962521726449</v>
      </c>
      <c r="D21" s="3">
        <f t="shared" si="0"/>
        <v>154.42962521726449</v>
      </c>
      <c r="E21" s="3">
        <f t="shared" si="4"/>
        <v>1.6965948922732486</v>
      </c>
      <c r="F21" s="3">
        <f t="shared" si="4"/>
        <v>340.43271663111949</v>
      </c>
      <c r="G21" s="3">
        <f>+'[1]Colector Los Pelues'!$AB$23</f>
        <v>57.927074314423407</v>
      </c>
      <c r="H21" s="3">
        <f t="shared" si="1"/>
        <v>96.50255090284108</v>
      </c>
      <c r="I21" s="13">
        <f>+G21/G6-1</f>
        <v>0.36659270521172882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78</v>
      </c>
      <c r="E2" s="6" t="s">
        <v>7</v>
      </c>
      <c r="F2" s="7">
        <f>+'[1]Colector Los Pelues'!$N$18</f>
        <v>132.63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Los Avellanos'!B6</f>
        <v>2022</v>
      </c>
      <c r="C6" s="3">
        <f>+SUMPRODUCT('[1]Colector Los Pelues'!$AL$17:$AL$18,'[1]Colector Los Pelues'!$M$17:$M$18)/F2</f>
        <v>131.59723258905649</v>
      </c>
      <c r="D6" s="3">
        <f t="shared" ref="D6:D21" si="0">+C6</f>
        <v>131.59723258905649</v>
      </c>
      <c r="E6" s="3">
        <f>D6/(0.25*PI()*(F6/1000)^2)/1000</f>
        <v>3.0237366089589117</v>
      </c>
      <c r="F6" s="3">
        <f>+SUMPRODUCT('[1]Colector Los Pelues'!$F$17:$F$18,'[1]Colector Los Pelues'!$M$17:$M$18)/F2</f>
        <v>235.4</v>
      </c>
      <c r="G6" s="3">
        <f>+'[2]Colector Los Pelues'!$AB$18</f>
        <v>12.230851709671603</v>
      </c>
      <c r="H6" s="3">
        <f t="shared" ref="H6:H21" si="1">+D6-G6</f>
        <v>119.36638087938489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131.59723258905649</v>
      </c>
      <c r="D7" s="3">
        <f t="shared" si="0"/>
        <v>131.59723258905649</v>
      </c>
      <c r="E7" s="3">
        <f t="shared" ref="E7:F21" si="4">+E6</f>
        <v>3.0237366089589117</v>
      </c>
      <c r="F7" s="3">
        <f t="shared" si="4"/>
        <v>235.4</v>
      </c>
      <c r="G7" s="3">
        <f>+'[3]Colector Los Pelues'!$AB$18</f>
        <v>12.552737641452207</v>
      </c>
      <c r="H7" s="3">
        <f t="shared" si="1"/>
        <v>119.04449494760428</v>
      </c>
      <c r="L7" s="9"/>
    </row>
    <row r="8" spans="1:12" x14ac:dyDescent="0.3">
      <c r="B8" s="2">
        <f t="shared" si="2"/>
        <v>2024</v>
      </c>
      <c r="C8" s="3">
        <f t="shared" si="3"/>
        <v>131.59723258905649</v>
      </c>
      <c r="D8" s="3">
        <f t="shared" si="0"/>
        <v>131.59723258905649</v>
      </c>
      <c r="E8" s="3">
        <f t="shared" si="4"/>
        <v>3.0237366089589117</v>
      </c>
      <c r="F8" s="3">
        <f t="shared" si="4"/>
        <v>235.4</v>
      </c>
      <c r="G8" s="3">
        <f>+'[4]Colector Los Pelues'!$AB$18</f>
        <v>12.792057667016596</v>
      </c>
      <c r="H8" s="3">
        <f t="shared" si="1"/>
        <v>118.8051749220399</v>
      </c>
      <c r="L8" s="9"/>
    </row>
    <row r="9" spans="1:12" x14ac:dyDescent="0.3">
      <c r="B9" s="2">
        <f t="shared" si="2"/>
        <v>2025</v>
      </c>
      <c r="C9" s="3">
        <f t="shared" si="3"/>
        <v>131.59723258905649</v>
      </c>
      <c r="D9" s="3">
        <f t="shared" si="0"/>
        <v>131.59723258905649</v>
      </c>
      <c r="E9" s="3">
        <f t="shared" si="4"/>
        <v>3.0237366089589117</v>
      </c>
      <c r="F9" s="3">
        <f t="shared" si="4"/>
        <v>235.4</v>
      </c>
      <c r="G9" s="3">
        <f>+'[5]Colector Los Pelues'!$AB$18</f>
        <v>13.032534062960883</v>
      </c>
      <c r="H9" s="3">
        <f t="shared" si="1"/>
        <v>118.56469852609561</v>
      </c>
      <c r="L9" s="9"/>
    </row>
    <row r="10" spans="1:12" x14ac:dyDescent="0.3">
      <c r="B10" s="2">
        <f t="shared" si="2"/>
        <v>2026</v>
      </c>
      <c r="C10" s="3">
        <f t="shared" si="3"/>
        <v>131.59723258905649</v>
      </c>
      <c r="D10" s="3">
        <f t="shared" si="0"/>
        <v>131.59723258905649</v>
      </c>
      <c r="E10" s="3">
        <f t="shared" si="4"/>
        <v>3.0237366089589117</v>
      </c>
      <c r="F10" s="3">
        <f t="shared" si="4"/>
        <v>235.4</v>
      </c>
      <c r="G10" s="3">
        <f>+'[6]Colector Los Pelues'!$AB$18</f>
        <v>13.275996795628014</v>
      </c>
      <c r="H10" s="3">
        <f t="shared" si="1"/>
        <v>118.32123579342847</v>
      </c>
      <c r="L10" s="9"/>
    </row>
    <row r="11" spans="1:12" x14ac:dyDescent="0.3">
      <c r="B11" s="2">
        <f t="shared" si="2"/>
        <v>2027</v>
      </c>
      <c r="C11" s="3">
        <f t="shared" si="3"/>
        <v>131.59723258905649</v>
      </c>
      <c r="D11" s="3">
        <f t="shared" si="0"/>
        <v>131.59723258905649</v>
      </c>
      <c r="E11" s="3">
        <f t="shared" si="4"/>
        <v>3.0237366089589117</v>
      </c>
      <c r="F11" s="3">
        <f t="shared" si="4"/>
        <v>235.4</v>
      </c>
      <c r="G11" s="3">
        <f>+'[7]Colector Los Pelues'!$AB$18</f>
        <v>13.52199161677245</v>
      </c>
      <c r="H11" s="3">
        <f t="shared" si="1"/>
        <v>118.07524097228404</v>
      </c>
      <c r="L11" s="9"/>
    </row>
    <row r="12" spans="1:12" x14ac:dyDescent="0.3">
      <c r="B12" s="2">
        <f t="shared" si="2"/>
        <v>2028</v>
      </c>
      <c r="C12" s="3">
        <f t="shared" si="3"/>
        <v>131.59723258905649</v>
      </c>
      <c r="D12" s="3">
        <f t="shared" si="0"/>
        <v>131.59723258905649</v>
      </c>
      <c r="E12" s="3">
        <f t="shared" si="4"/>
        <v>3.0237366089589117</v>
      </c>
      <c r="F12" s="3">
        <f t="shared" si="4"/>
        <v>235.4</v>
      </c>
      <c r="G12" s="3">
        <f>+'[8]Colector Los Pelues'!$AB$18</f>
        <v>13.771478266633981</v>
      </c>
      <c r="H12" s="3">
        <f t="shared" si="1"/>
        <v>117.82575432242251</v>
      </c>
      <c r="L12" s="9"/>
    </row>
    <row r="13" spans="1:12" x14ac:dyDescent="0.3">
      <c r="B13" s="2">
        <f t="shared" si="2"/>
        <v>2029</v>
      </c>
      <c r="C13" s="3">
        <f t="shared" si="3"/>
        <v>131.59723258905649</v>
      </c>
      <c r="D13" s="3">
        <f t="shared" si="0"/>
        <v>131.59723258905649</v>
      </c>
      <c r="E13" s="3">
        <f t="shared" si="4"/>
        <v>3.0237366089589117</v>
      </c>
      <c r="F13" s="3">
        <f t="shared" si="4"/>
        <v>235.4</v>
      </c>
      <c r="G13" s="3">
        <f>+'[9]Colector Los Pelues'!$AB$18</f>
        <v>14.022035755364339</v>
      </c>
      <c r="H13" s="3">
        <f t="shared" si="1"/>
        <v>117.57519683369215</v>
      </c>
      <c r="L13" s="9"/>
    </row>
    <row r="14" spans="1:12" x14ac:dyDescent="0.3">
      <c r="B14" s="2">
        <f t="shared" si="2"/>
        <v>2030</v>
      </c>
      <c r="C14" s="3">
        <f t="shared" si="3"/>
        <v>131.59723258905649</v>
      </c>
      <c r="D14" s="3">
        <f t="shared" si="0"/>
        <v>131.59723258905649</v>
      </c>
      <c r="E14" s="3">
        <f t="shared" si="4"/>
        <v>3.0237366089589117</v>
      </c>
      <c r="F14" s="3">
        <f t="shared" si="4"/>
        <v>235.4</v>
      </c>
      <c r="G14" s="3">
        <f>+'[10]Colector Los Pelues'!$AB$18</f>
        <v>14.275604582287293</v>
      </c>
      <c r="H14" s="3">
        <f t="shared" si="1"/>
        <v>117.3216280067692</v>
      </c>
      <c r="L14" s="9"/>
    </row>
    <row r="15" spans="1:12" x14ac:dyDescent="0.3">
      <c r="B15" s="2">
        <f t="shared" si="2"/>
        <v>2031</v>
      </c>
      <c r="C15" s="3">
        <f t="shared" si="3"/>
        <v>131.59723258905649</v>
      </c>
      <c r="D15" s="3">
        <f t="shared" si="0"/>
        <v>131.59723258905649</v>
      </c>
      <c r="E15" s="3">
        <f t="shared" si="4"/>
        <v>3.0237366089589117</v>
      </c>
      <c r="F15" s="3">
        <f t="shared" si="4"/>
        <v>235.4</v>
      </c>
      <c r="G15" s="3">
        <f>+'[11]Colector Los Pelues'!$AB$18</f>
        <v>14.531683009699243</v>
      </c>
      <c r="H15" s="3">
        <f t="shared" si="1"/>
        <v>117.06554957935725</v>
      </c>
      <c r="L15" s="9"/>
    </row>
    <row r="16" spans="1:12" x14ac:dyDescent="0.3">
      <c r="B16" s="2">
        <f t="shared" si="2"/>
        <v>2032</v>
      </c>
      <c r="C16" s="3">
        <f t="shared" si="3"/>
        <v>131.59723258905649</v>
      </c>
      <c r="D16" s="3">
        <f t="shared" si="0"/>
        <v>131.59723258905649</v>
      </c>
      <c r="E16" s="3">
        <f t="shared" si="4"/>
        <v>3.0237366089589117</v>
      </c>
      <c r="F16" s="3">
        <f t="shared" si="4"/>
        <v>235.4</v>
      </c>
      <c r="G16" s="3">
        <f>+'[12]Colector Los Pelues'!$AB$18</f>
        <v>14.791292612360023</v>
      </c>
      <c r="H16" s="3">
        <f t="shared" si="1"/>
        <v>116.80593997669646</v>
      </c>
      <c r="L16" s="9"/>
    </row>
    <row r="17" spans="2:13" x14ac:dyDescent="0.3">
      <c r="B17" s="2">
        <f t="shared" si="2"/>
        <v>2033</v>
      </c>
      <c r="C17" s="3">
        <f t="shared" si="3"/>
        <v>131.59723258905649</v>
      </c>
      <c r="D17" s="3">
        <f t="shared" si="0"/>
        <v>131.59723258905649</v>
      </c>
      <c r="E17" s="3">
        <f t="shared" si="4"/>
        <v>3.0237366089589117</v>
      </c>
      <c r="F17" s="3">
        <f t="shared" si="4"/>
        <v>235.4</v>
      </c>
      <c r="G17" s="3">
        <f>+'[13]Colector Los Pelues'!$AB$18</f>
        <v>15.051840821102973</v>
      </c>
      <c r="H17" s="3">
        <f t="shared" si="1"/>
        <v>116.54539176795352</v>
      </c>
      <c r="L17" s="9"/>
    </row>
    <row r="18" spans="2:13" x14ac:dyDescent="0.3">
      <c r="B18" s="2">
        <f t="shared" si="2"/>
        <v>2034</v>
      </c>
      <c r="C18" s="3">
        <f t="shared" si="3"/>
        <v>131.59723258905649</v>
      </c>
      <c r="D18" s="3">
        <f t="shared" si="0"/>
        <v>131.59723258905649</v>
      </c>
      <c r="E18" s="3">
        <f t="shared" si="4"/>
        <v>3.0237366089589117</v>
      </c>
      <c r="F18" s="3">
        <f t="shared" si="4"/>
        <v>235.4</v>
      </c>
      <c r="G18" s="3">
        <f>+'[14]Colector Los Pelues'!$AB$18</f>
        <v>15.315455930565271</v>
      </c>
      <c r="H18" s="3">
        <f t="shared" si="1"/>
        <v>116.28177665849122</v>
      </c>
      <c r="L18" s="9"/>
    </row>
    <row r="19" spans="2:13" x14ac:dyDescent="0.3">
      <c r="B19" s="2">
        <f t="shared" si="2"/>
        <v>2035</v>
      </c>
      <c r="C19" s="3">
        <f t="shared" si="3"/>
        <v>131.59723258905649</v>
      </c>
      <c r="D19" s="3">
        <f t="shared" si="0"/>
        <v>131.59723258905649</v>
      </c>
      <c r="E19" s="3">
        <f t="shared" si="4"/>
        <v>3.0237366089589117</v>
      </c>
      <c r="F19" s="3">
        <f t="shared" si="4"/>
        <v>235.4</v>
      </c>
      <c r="G19" s="3">
        <f>+'[15]Colector Los Pelues'!$AB$18</f>
        <v>15.581542122598737</v>
      </c>
      <c r="H19" s="3">
        <f t="shared" si="1"/>
        <v>116.01569046645776</v>
      </c>
      <c r="L19" s="9"/>
    </row>
    <row r="20" spans="2:13" x14ac:dyDescent="0.3">
      <c r="B20" s="2">
        <f t="shared" si="2"/>
        <v>2036</v>
      </c>
      <c r="C20" s="3">
        <f t="shared" si="3"/>
        <v>131.59723258905649</v>
      </c>
      <c r="D20" s="3">
        <f t="shared" si="0"/>
        <v>131.59723258905649</v>
      </c>
      <c r="E20" s="3">
        <f t="shared" si="4"/>
        <v>3.0237366089589117</v>
      </c>
      <c r="F20" s="3">
        <f t="shared" si="4"/>
        <v>235.4</v>
      </c>
      <c r="G20" s="3">
        <f>+'[16]Colector Los Pelues'!$AB$18</f>
        <v>15.851213967889137</v>
      </c>
      <c r="H20" s="3">
        <f t="shared" si="1"/>
        <v>115.74601862116735</v>
      </c>
      <c r="L20" s="9"/>
    </row>
    <row r="21" spans="2:13" x14ac:dyDescent="0.3">
      <c r="B21" s="2">
        <f t="shared" si="2"/>
        <v>2037</v>
      </c>
      <c r="C21" s="3">
        <f t="shared" si="3"/>
        <v>131.59723258905649</v>
      </c>
      <c r="D21" s="3">
        <f t="shared" si="0"/>
        <v>131.59723258905649</v>
      </c>
      <c r="E21" s="3">
        <f t="shared" si="4"/>
        <v>3.0237366089589117</v>
      </c>
      <c r="F21" s="3">
        <f t="shared" si="4"/>
        <v>235.4</v>
      </c>
      <c r="G21" s="3">
        <f>+'[1]Colector Los Pelues'!$AB$18</f>
        <v>16.121737950262453</v>
      </c>
      <c r="H21" s="3">
        <f t="shared" si="1"/>
        <v>115.47549463879403</v>
      </c>
      <c r="I21" s="13">
        <f>+G21/G6-1</f>
        <v>0.3181206291230001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2:M22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67</v>
      </c>
      <c r="E2" s="6" t="s">
        <v>7</v>
      </c>
      <c r="F2" s="7">
        <f>+'[1]Colector Los Avellanos'!$N$29</f>
        <v>791.16000000000008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Domeyko'!B6</f>
        <v>2022</v>
      </c>
      <c r="C6" s="3">
        <f>+SUMPRODUCT('[1]Colector Los Avellanos'!$AL$17:$AL$29,'[1]Colector Los Avellanos'!$M$17:$M$29)/F2</f>
        <v>74.613146045099171</v>
      </c>
      <c r="D6" s="3">
        <f t="shared" ref="D6:D21" si="0">+C6</f>
        <v>74.613146045099171</v>
      </c>
      <c r="E6" s="3">
        <f>D6/(0.25*PI()*(F6/1000)^2)/1000</f>
        <v>0.84429847055979446</v>
      </c>
      <c r="F6" s="3">
        <f>+SUMPRODUCT('[1]Colector Los Avellanos'!$F$17:$F$29,'[1]Colector Los Avellanos'!$M$17:$M$29)/F2</f>
        <v>335.43991101673481</v>
      </c>
      <c r="G6" s="3">
        <f>+'[2]Colector Los Avellanos'!$AB$29</f>
        <v>32.590022379121194</v>
      </c>
      <c r="H6" s="3">
        <f t="shared" ref="H6:H21" si="1">+D6-G6</f>
        <v>42.023123665977977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74.613146045099171</v>
      </c>
      <c r="D7" s="3">
        <f t="shared" si="0"/>
        <v>74.613146045099171</v>
      </c>
      <c r="E7" s="3">
        <f t="shared" ref="E7:F21" si="4">+E6</f>
        <v>0.84429847055979446</v>
      </c>
      <c r="F7" s="3">
        <f t="shared" si="4"/>
        <v>335.43991101673481</v>
      </c>
      <c r="G7" s="3">
        <f>+'[3]Colector Los Avellanos'!$AB$29</f>
        <v>33.584942572317516</v>
      </c>
      <c r="H7" s="3">
        <f t="shared" si="1"/>
        <v>41.028203472781655</v>
      </c>
      <c r="L7" s="9"/>
    </row>
    <row r="8" spans="1:12" x14ac:dyDescent="0.3">
      <c r="B8" s="2">
        <f t="shared" si="2"/>
        <v>2024</v>
      </c>
      <c r="C8" s="3">
        <f t="shared" si="3"/>
        <v>74.613146045099171</v>
      </c>
      <c r="D8" s="3">
        <f t="shared" si="0"/>
        <v>74.613146045099171</v>
      </c>
      <c r="E8" s="3">
        <f t="shared" si="4"/>
        <v>0.84429847055979446</v>
      </c>
      <c r="F8" s="3">
        <f t="shared" si="4"/>
        <v>335.43991101673481</v>
      </c>
      <c r="G8" s="3">
        <f>+'[4]Colector Los Avellanos'!$AB$29</f>
        <v>34.327595215082553</v>
      </c>
      <c r="H8" s="3">
        <f t="shared" si="1"/>
        <v>40.285550830016618</v>
      </c>
      <c r="L8" s="9"/>
    </row>
    <row r="9" spans="1:12" x14ac:dyDescent="0.3">
      <c r="B9" s="2">
        <f t="shared" si="2"/>
        <v>2025</v>
      </c>
      <c r="C9" s="3">
        <f t="shared" si="3"/>
        <v>74.613146045099171</v>
      </c>
      <c r="D9" s="3">
        <f t="shared" si="0"/>
        <v>74.613146045099171</v>
      </c>
      <c r="E9" s="3">
        <f t="shared" si="4"/>
        <v>0.84429847055979446</v>
      </c>
      <c r="F9" s="3">
        <f t="shared" si="4"/>
        <v>335.43991101673481</v>
      </c>
      <c r="G9" s="3">
        <f>+'[5]Colector Los Avellanos'!$AB$29</f>
        <v>35.072308721201679</v>
      </c>
      <c r="H9" s="3">
        <f t="shared" si="1"/>
        <v>39.540837323897492</v>
      </c>
      <c r="L9" s="9"/>
    </row>
    <row r="10" spans="1:12" x14ac:dyDescent="0.3">
      <c r="B10" s="2">
        <f t="shared" si="2"/>
        <v>2026</v>
      </c>
      <c r="C10" s="3">
        <f t="shared" si="3"/>
        <v>74.613146045099171</v>
      </c>
      <c r="D10" s="3">
        <f t="shared" si="0"/>
        <v>74.613146045099171</v>
      </c>
      <c r="E10" s="3">
        <f t="shared" si="4"/>
        <v>0.84429847055979446</v>
      </c>
      <c r="F10" s="3">
        <f t="shared" si="4"/>
        <v>335.43991101673481</v>
      </c>
      <c r="G10" s="3">
        <f>+'[6]Colector Los Avellanos'!$AB$29</f>
        <v>35.824647835497771</v>
      </c>
      <c r="H10" s="3">
        <f t="shared" si="1"/>
        <v>38.7884982096014</v>
      </c>
      <c r="L10" s="9"/>
    </row>
    <row r="11" spans="1:12" x14ac:dyDescent="0.3">
      <c r="B11" s="2">
        <f t="shared" si="2"/>
        <v>2027</v>
      </c>
      <c r="C11" s="3">
        <f t="shared" si="3"/>
        <v>74.613146045099171</v>
      </c>
      <c r="D11" s="3">
        <f t="shared" si="0"/>
        <v>74.613146045099171</v>
      </c>
      <c r="E11" s="3">
        <f t="shared" si="4"/>
        <v>0.84429847055979446</v>
      </c>
      <c r="F11" s="3">
        <f t="shared" si="4"/>
        <v>335.43991101673481</v>
      </c>
      <c r="G11" s="3">
        <f>+'[7]Colector Los Avellanos'!$AB$29</f>
        <v>36.583209098278736</v>
      </c>
      <c r="H11" s="3">
        <f t="shared" si="1"/>
        <v>38.029936946820435</v>
      </c>
      <c r="L11" s="9"/>
    </row>
    <row r="12" spans="1:12" x14ac:dyDescent="0.3">
      <c r="B12" s="2">
        <f t="shared" si="2"/>
        <v>2028</v>
      </c>
      <c r="C12" s="3">
        <f t="shared" si="3"/>
        <v>74.613146045099171</v>
      </c>
      <c r="D12" s="3">
        <f t="shared" si="0"/>
        <v>74.613146045099171</v>
      </c>
      <c r="E12" s="3">
        <f t="shared" si="4"/>
        <v>0.84429847055979446</v>
      </c>
      <c r="F12" s="3">
        <f t="shared" si="4"/>
        <v>335.43991101673481</v>
      </c>
      <c r="G12" s="3">
        <f>+'[8]Colector Los Avellanos'!$AB$29</f>
        <v>37.350887158423639</v>
      </c>
      <c r="H12" s="3">
        <f t="shared" si="1"/>
        <v>37.262258886675532</v>
      </c>
      <c r="L12" s="9"/>
    </row>
    <row r="13" spans="1:12" x14ac:dyDescent="0.3">
      <c r="B13" s="2">
        <f t="shared" si="2"/>
        <v>2029</v>
      </c>
      <c r="C13" s="3">
        <f t="shared" si="3"/>
        <v>74.613146045099171</v>
      </c>
      <c r="D13" s="3">
        <f t="shared" si="0"/>
        <v>74.613146045099171</v>
      </c>
      <c r="E13" s="3">
        <f t="shared" si="4"/>
        <v>0.84429847055979446</v>
      </c>
      <c r="F13" s="3">
        <f t="shared" si="4"/>
        <v>335.43991101673481</v>
      </c>
      <c r="G13" s="3">
        <f>+'[9]Colector Los Avellanos'!$AB$29</f>
        <v>38.120343895358594</v>
      </c>
      <c r="H13" s="3">
        <f t="shared" si="1"/>
        <v>36.492802149740577</v>
      </c>
      <c r="L13" s="9"/>
    </row>
    <row r="14" spans="1:12" x14ac:dyDescent="0.3">
      <c r="B14" s="2">
        <f t="shared" si="2"/>
        <v>2030</v>
      </c>
      <c r="C14" s="3">
        <f t="shared" si="3"/>
        <v>74.613146045099171</v>
      </c>
      <c r="D14" s="3">
        <f t="shared" si="0"/>
        <v>74.613146045099171</v>
      </c>
      <c r="E14" s="3">
        <f t="shared" si="4"/>
        <v>0.84429847055979446</v>
      </c>
      <c r="F14" s="3">
        <f t="shared" si="4"/>
        <v>335.43991101673481</v>
      </c>
      <c r="G14" s="3">
        <f>+'[10]Colector Los Avellanos'!$AB$29</f>
        <v>38.897445328085993</v>
      </c>
      <c r="H14" s="3">
        <f t="shared" si="1"/>
        <v>35.715700717013178</v>
      </c>
      <c r="L14" s="9"/>
    </row>
    <row r="15" spans="1:12" x14ac:dyDescent="0.3">
      <c r="B15" s="2">
        <f t="shared" si="2"/>
        <v>2031</v>
      </c>
      <c r="C15" s="3">
        <f t="shared" si="3"/>
        <v>74.613146045099171</v>
      </c>
      <c r="D15" s="3">
        <f t="shared" si="0"/>
        <v>74.613146045099171</v>
      </c>
      <c r="E15" s="3">
        <f t="shared" si="4"/>
        <v>0.84429847055979446</v>
      </c>
      <c r="F15" s="3">
        <f t="shared" si="4"/>
        <v>335.43991101673481</v>
      </c>
      <c r="G15" s="3">
        <f>+'[11]Colector Los Avellanos'!$AB$29</f>
        <v>39.680666582451842</v>
      </c>
      <c r="H15" s="3">
        <f t="shared" si="1"/>
        <v>34.932479462647329</v>
      </c>
      <c r="L15" s="9"/>
    </row>
    <row r="16" spans="1:12" x14ac:dyDescent="0.3">
      <c r="B16" s="2">
        <f t="shared" si="2"/>
        <v>2032</v>
      </c>
      <c r="C16" s="3">
        <f t="shared" si="3"/>
        <v>74.613146045099171</v>
      </c>
      <c r="D16" s="3">
        <f t="shared" si="0"/>
        <v>74.613146045099171</v>
      </c>
      <c r="E16" s="3">
        <f t="shared" si="4"/>
        <v>0.84429847055979446</v>
      </c>
      <c r="F16" s="3">
        <f t="shared" si="4"/>
        <v>335.43991101673481</v>
      </c>
      <c r="G16" s="3">
        <f>+'[12]Colector Los Avellanos'!$AB$29</f>
        <v>40.473059184640931</v>
      </c>
      <c r="H16" s="3">
        <f t="shared" si="1"/>
        <v>34.14008686045824</v>
      </c>
      <c r="L16" s="9"/>
    </row>
    <row r="17" spans="2:13" x14ac:dyDescent="0.3">
      <c r="B17" s="2">
        <f t="shared" si="2"/>
        <v>2033</v>
      </c>
      <c r="C17" s="3">
        <f t="shared" si="3"/>
        <v>74.613146045099171</v>
      </c>
      <c r="D17" s="3">
        <f t="shared" si="0"/>
        <v>74.613146045099171</v>
      </c>
      <c r="E17" s="3">
        <f t="shared" si="4"/>
        <v>0.84429847055979446</v>
      </c>
      <c r="F17" s="3">
        <f t="shared" si="4"/>
        <v>335.43991101673481</v>
      </c>
      <c r="G17" s="3">
        <f>+'[13]Colector Los Avellanos'!$AB$29</f>
        <v>41.26684462637504</v>
      </c>
      <c r="H17" s="3">
        <f t="shared" si="1"/>
        <v>33.346301418724131</v>
      </c>
      <c r="L17" s="9"/>
    </row>
    <row r="18" spans="2:13" x14ac:dyDescent="0.3">
      <c r="B18" s="2">
        <f t="shared" si="2"/>
        <v>2034</v>
      </c>
      <c r="C18" s="3">
        <f t="shared" si="3"/>
        <v>74.613146045099171</v>
      </c>
      <c r="D18" s="3">
        <f t="shared" si="0"/>
        <v>74.613146045099171</v>
      </c>
      <c r="E18" s="3">
        <f t="shared" si="4"/>
        <v>0.84429847055979446</v>
      </c>
      <c r="F18" s="3">
        <f t="shared" si="4"/>
        <v>335.43991101673481</v>
      </c>
      <c r="G18" s="3">
        <f>+'[14]Colector Los Avellanos'!$AB$29</f>
        <v>42.068362648906643</v>
      </c>
      <c r="H18" s="3">
        <f t="shared" si="1"/>
        <v>32.544783396192528</v>
      </c>
      <c r="L18" s="9"/>
    </row>
    <row r="19" spans="2:13" x14ac:dyDescent="0.3">
      <c r="B19" s="2">
        <f t="shared" si="2"/>
        <v>2035</v>
      </c>
      <c r="C19" s="3">
        <f t="shared" si="3"/>
        <v>74.613146045099171</v>
      </c>
      <c r="D19" s="3">
        <f t="shared" si="0"/>
        <v>74.613146045099171</v>
      </c>
      <c r="E19" s="3">
        <f t="shared" si="4"/>
        <v>0.84429847055979446</v>
      </c>
      <c r="F19" s="3">
        <f t="shared" si="4"/>
        <v>335.43991101673481</v>
      </c>
      <c r="G19" s="3">
        <f>+'[15]Colector Los Avellanos'!$AB$29</f>
        <v>42.875857863847436</v>
      </c>
      <c r="H19" s="3">
        <f t="shared" si="1"/>
        <v>31.737288181251735</v>
      </c>
      <c r="L19" s="9"/>
    </row>
    <row r="20" spans="2:13" x14ac:dyDescent="0.3">
      <c r="B20" s="2">
        <f t="shared" si="2"/>
        <v>2036</v>
      </c>
      <c r="C20" s="3">
        <f t="shared" si="3"/>
        <v>74.613146045099171</v>
      </c>
      <c r="D20" s="3">
        <f t="shared" si="0"/>
        <v>74.613146045099171</v>
      </c>
      <c r="E20" s="3">
        <f t="shared" si="4"/>
        <v>0.84429847055979446</v>
      </c>
      <c r="F20" s="3">
        <f t="shared" si="4"/>
        <v>335.43991101673481</v>
      </c>
      <c r="G20" s="3">
        <f>+'[16]Colector Los Avellanos'!$AB$29</f>
        <v>43.692613584122626</v>
      </c>
      <c r="H20" s="3">
        <f t="shared" si="1"/>
        <v>30.920532460976546</v>
      </c>
      <c r="L20" s="9"/>
    </row>
    <row r="21" spans="2:13" x14ac:dyDescent="0.3">
      <c r="B21" s="2">
        <f t="shared" si="2"/>
        <v>2037</v>
      </c>
      <c r="C21" s="3">
        <f t="shared" si="3"/>
        <v>74.613146045099171</v>
      </c>
      <c r="D21" s="3">
        <f t="shared" si="0"/>
        <v>74.613146045099171</v>
      </c>
      <c r="E21" s="3">
        <f t="shared" si="4"/>
        <v>0.84429847055979446</v>
      </c>
      <c r="F21" s="3">
        <f t="shared" si="4"/>
        <v>335.43991101673481</v>
      </c>
      <c r="G21" s="3">
        <f>+'[1]Colector Los Avellanos'!$AB$29</f>
        <v>44.510478120396563</v>
      </c>
      <c r="H21" s="3">
        <f t="shared" si="1"/>
        <v>30.102667924702608</v>
      </c>
      <c r="I21" s="13">
        <f>+G21/G6-1</f>
        <v>0.36577009989757503</v>
      </c>
      <c r="L21" s="9"/>
      <c r="M21" s="8"/>
    </row>
    <row r="22" spans="2:13" x14ac:dyDescent="0.3">
      <c r="L22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50</v>
      </c>
      <c r="E2" s="6" t="s">
        <v>7</v>
      </c>
      <c r="F2" s="7">
        <f>+'[1]Colector Domeyko'!$N$22</f>
        <v>394.13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Escobar Phill II'!B6</f>
        <v>2022</v>
      </c>
      <c r="C6" s="3">
        <f>+SUMPRODUCT('[1]Colector Domeyko'!$AL$17:$AL$22,'[1]Colector Domeyko'!$M$17:$M$22)/F2</f>
        <v>115.17872730379531</v>
      </c>
      <c r="D6" s="3">
        <f t="shared" ref="D6:D21" si="0">+C6</f>
        <v>115.17872730379531</v>
      </c>
      <c r="E6" s="3">
        <f>D6/(0.25*PI()*(F6/1000)^2)/1000</f>
        <v>0.81650808465141766</v>
      </c>
      <c r="F6" s="3">
        <f>+SUMPRODUCT('[1]Colector Domeyko'!$F$17:$F$22,'[1]Colector Domeyko'!$M$17:$M$22)/F2</f>
        <v>423.80000000000007</v>
      </c>
      <c r="G6" s="3">
        <f>+'[2]Colector Domeyko'!$AB$22</f>
        <v>62.862083750790688</v>
      </c>
      <c r="H6" s="3">
        <f t="shared" ref="H6:H21" si="1">+D6-G6</f>
        <v>52.316643553004624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115.17872730379531</v>
      </c>
      <c r="D7" s="3">
        <f t="shared" si="0"/>
        <v>115.17872730379531</v>
      </c>
      <c r="E7" s="3">
        <f t="shared" ref="E7:F21" si="4">+E6</f>
        <v>0.81650808465141766</v>
      </c>
      <c r="F7" s="3">
        <f t="shared" si="4"/>
        <v>423.80000000000007</v>
      </c>
      <c r="G7" s="3">
        <f>+'[3]Colector Domeyko'!$AB$22</f>
        <v>64.683390274814514</v>
      </c>
      <c r="H7" s="3">
        <f t="shared" si="1"/>
        <v>50.495337028980799</v>
      </c>
      <c r="L7" s="9"/>
    </row>
    <row r="8" spans="1:12" x14ac:dyDescent="0.3">
      <c r="B8" s="2">
        <f t="shared" si="2"/>
        <v>2024</v>
      </c>
      <c r="C8" s="3">
        <f t="shared" si="3"/>
        <v>115.17872730379531</v>
      </c>
      <c r="D8" s="3">
        <f t="shared" si="0"/>
        <v>115.17872730379531</v>
      </c>
      <c r="E8" s="3">
        <f t="shared" si="4"/>
        <v>0.81650808465141766</v>
      </c>
      <c r="F8" s="3">
        <f t="shared" si="4"/>
        <v>423.80000000000007</v>
      </c>
      <c r="G8" s="3">
        <f>+'[4]Colector Domeyko'!$AB$22</f>
        <v>66.043921681193851</v>
      </c>
      <c r="H8" s="3">
        <f t="shared" si="1"/>
        <v>49.134805622601462</v>
      </c>
      <c r="L8" s="9"/>
    </row>
    <row r="9" spans="1:12" x14ac:dyDescent="0.3">
      <c r="B9" s="2">
        <f t="shared" si="2"/>
        <v>2025</v>
      </c>
      <c r="C9" s="3">
        <f t="shared" si="3"/>
        <v>115.17872730379531</v>
      </c>
      <c r="D9" s="3">
        <f t="shared" si="0"/>
        <v>115.17872730379531</v>
      </c>
      <c r="E9" s="3">
        <f t="shared" si="4"/>
        <v>0.81650808465141766</v>
      </c>
      <c r="F9" s="3">
        <f t="shared" si="4"/>
        <v>423.80000000000007</v>
      </c>
      <c r="G9" s="3">
        <f>+'[5]Colector Domeyko'!$AB$22</f>
        <v>67.408484682708604</v>
      </c>
      <c r="H9" s="3">
        <f t="shared" si="1"/>
        <v>47.770242621086709</v>
      </c>
      <c r="L9" s="9"/>
    </row>
    <row r="10" spans="1:12" x14ac:dyDescent="0.3">
      <c r="B10" s="2">
        <f t="shared" si="2"/>
        <v>2026</v>
      </c>
      <c r="C10" s="3">
        <f t="shared" si="3"/>
        <v>115.17872730379531</v>
      </c>
      <c r="D10" s="3">
        <f t="shared" si="0"/>
        <v>115.17872730379531</v>
      </c>
      <c r="E10" s="3">
        <f t="shared" si="4"/>
        <v>0.81650808465141766</v>
      </c>
      <c r="F10" s="3">
        <f t="shared" si="4"/>
        <v>423.80000000000007</v>
      </c>
      <c r="G10" s="3">
        <f>+'[6]Colector Domeyko'!$AB$22</f>
        <v>68.787258011514027</v>
      </c>
      <c r="H10" s="3">
        <f t="shared" si="1"/>
        <v>46.391469292281286</v>
      </c>
      <c r="L10" s="9"/>
    </row>
    <row r="11" spans="1:12" x14ac:dyDescent="0.3">
      <c r="B11" s="2">
        <f t="shared" si="2"/>
        <v>2027</v>
      </c>
      <c r="C11" s="3">
        <f t="shared" si="3"/>
        <v>115.17872730379531</v>
      </c>
      <c r="D11" s="3">
        <f t="shared" si="0"/>
        <v>115.17872730379531</v>
      </c>
      <c r="E11" s="3">
        <f t="shared" si="4"/>
        <v>0.81650808465141766</v>
      </c>
      <c r="F11" s="3">
        <f t="shared" si="4"/>
        <v>423.80000000000007</v>
      </c>
      <c r="G11" s="3">
        <f>+'[7]Colector Domeyko'!$AB$22</f>
        <v>70.177673747898069</v>
      </c>
      <c r="H11" s="3">
        <f t="shared" si="1"/>
        <v>45.001053555897244</v>
      </c>
      <c r="L11" s="9"/>
    </row>
    <row r="12" spans="1:12" x14ac:dyDescent="0.3">
      <c r="B12" s="2">
        <f t="shared" si="2"/>
        <v>2028</v>
      </c>
      <c r="C12" s="3">
        <f t="shared" si="3"/>
        <v>115.17872730379531</v>
      </c>
      <c r="D12" s="3">
        <f t="shared" si="0"/>
        <v>115.17872730379531</v>
      </c>
      <c r="E12" s="3">
        <f t="shared" si="4"/>
        <v>0.81650808465141766</v>
      </c>
      <c r="F12" s="3">
        <f t="shared" si="4"/>
        <v>423.80000000000007</v>
      </c>
      <c r="G12" s="3">
        <f>+'[8]Colector Domeyko'!$AB$22</f>
        <v>71.585030015797045</v>
      </c>
      <c r="H12" s="3">
        <f t="shared" si="1"/>
        <v>43.593697287998268</v>
      </c>
      <c r="L12" s="9"/>
    </row>
    <row r="13" spans="1:12" x14ac:dyDescent="0.3">
      <c r="B13" s="2">
        <f t="shared" si="2"/>
        <v>2029</v>
      </c>
      <c r="C13" s="3">
        <f t="shared" si="3"/>
        <v>115.17872730379531</v>
      </c>
      <c r="D13" s="3">
        <f t="shared" si="0"/>
        <v>115.17872730379531</v>
      </c>
      <c r="E13" s="3">
        <f t="shared" si="4"/>
        <v>0.81650808465141766</v>
      </c>
      <c r="F13" s="3">
        <f t="shared" si="4"/>
        <v>423.80000000000007</v>
      </c>
      <c r="G13" s="3">
        <f>+'[9]Colector Domeyko'!$AB$22</f>
        <v>72.995899505263822</v>
      </c>
      <c r="H13" s="3">
        <f t="shared" si="1"/>
        <v>42.182827798531491</v>
      </c>
      <c r="L13" s="9"/>
    </row>
    <row r="14" spans="1:12" x14ac:dyDescent="0.3">
      <c r="B14" s="2">
        <f t="shared" si="2"/>
        <v>2030</v>
      </c>
      <c r="C14" s="3">
        <f t="shared" si="3"/>
        <v>115.17872730379531</v>
      </c>
      <c r="D14" s="3">
        <f t="shared" si="0"/>
        <v>115.17872730379531</v>
      </c>
      <c r="E14" s="3">
        <f t="shared" si="4"/>
        <v>0.81650808465141766</v>
      </c>
      <c r="F14" s="3">
        <f t="shared" si="4"/>
        <v>423.80000000000007</v>
      </c>
      <c r="G14" s="3">
        <f>+'[10]Colector Domeyko'!$AB$22</f>
        <v>74.421017939618594</v>
      </c>
      <c r="H14" s="3">
        <f t="shared" si="1"/>
        <v>40.757709364176719</v>
      </c>
      <c r="L14" s="9"/>
    </row>
    <row r="15" spans="1:12" x14ac:dyDescent="0.3">
      <c r="B15" s="2">
        <f t="shared" si="2"/>
        <v>2031</v>
      </c>
      <c r="C15" s="3">
        <f t="shared" si="3"/>
        <v>115.17872730379531</v>
      </c>
      <c r="D15" s="3">
        <f t="shared" si="0"/>
        <v>115.17872730379531</v>
      </c>
      <c r="E15" s="3">
        <f t="shared" si="4"/>
        <v>0.81650808465141766</v>
      </c>
      <c r="F15" s="3">
        <f t="shared" si="4"/>
        <v>423.80000000000007</v>
      </c>
      <c r="G15" s="3">
        <f>+'[11]Colector Domeyko'!$AB$22</f>
        <v>75.857596733500827</v>
      </c>
      <c r="H15" s="3">
        <f t="shared" si="1"/>
        <v>39.321130570294486</v>
      </c>
      <c r="L15" s="9"/>
    </row>
    <row r="16" spans="1:12" x14ac:dyDescent="0.3">
      <c r="B16" s="2">
        <f t="shared" si="2"/>
        <v>2032</v>
      </c>
      <c r="C16" s="3">
        <f t="shared" si="3"/>
        <v>115.17872730379531</v>
      </c>
      <c r="D16" s="3">
        <f t="shared" si="0"/>
        <v>115.17872730379531</v>
      </c>
      <c r="E16" s="3">
        <f t="shared" si="4"/>
        <v>0.81650808465141766</v>
      </c>
      <c r="F16" s="3">
        <f t="shared" si="4"/>
        <v>423.80000000000007</v>
      </c>
      <c r="G16" s="3">
        <f>+'[12]Colector Domeyko'!$AB$22</f>
        <v>77.311220984880237</v>
      </c>
      <c r="H16" s="3">
        <f t="shared" si="1"/>
        <v>37.867506318915076</v>
      </c>
      <c r="L16" s="9"/>
    </row>
    <row r="17" spans="2:13" x14ac:dyDescent="0.3">
      <c r="B17" s="2">
        <f t="shared" si="2"/>
        <v>2033</v>
      </c>
      <c r="C17" s="3">
        <f t="shared" si="3"/>
        <v>115.17872730379531</v>
      </c>
      <c r="D17" s="3">
        <f t="shared" si="0"/>
        <v>115.17872730379531</v>
      </c>
      <c r="E17" s="3">
        <f t="shared" si="4"/>
        <v>0.81650808465141766</v>
      </c>
      <c r="F17" s="3">
        <f t="shared" si="4"/>
        <v>423.80000000000007</v>
      </c>
      <c r="G17" s="3">
        <f>+'[13]Colector Domeyko'!$AB$22</f>
        <v>78.767659558534575</v>
      </c>
      <c r="H17" s="3">
        <f t="shared" si="1"/>
        <v>36.411067745260738</v>
      </c>
      <c r="L17" s="9"/>
    </row>
    <row r="18" spans="2:13" x14ac:dyDescent="0.3">
      <c r="B18" s="2">
        <f t="shared" si="2"/>
        <v>2034</v>
      </c>
      <c r="C18" s="3">
        <f t="shared" si="3"/>
        <v>115.17872730379531</v>
      </c>
      <c r="D18" s="3">
        <f t="shared" si="0"/>
        <v>115.17872730379531</v>
      </c>
      <c r="E18" s="3">
        <f t="shared" si="4"/>
        <v>0.81650808465141766</v>
      </c>
      <c r="F18" s="3">
        <f t="shared" si="4"/>
        <v>423.80000000000007</v>
      </c>
      <c r="G18" s="3">
        <f>+'[14]Colector Domeyko'!$AB$22</f>
        <v>80.238505198102857</v>
      </c>
      <c r="H18" s="3">
        <f t="shared" si="1"/>
        <v>34.940222105692456</v>
      </c>
      <c r="L18" s="9"/>
    </row>
    <row r="19" spans="2:13" x14ac:dyDescent="0.3">
      <c r="B19" s="2">
        <f t="shared" si="2"/>
        <v>2035</v>
      </c>
      <c r="C19" s="3">
        <f t="shared" si="3"/>
        <v>115.17872730379531</v>
      </c>
      <c r="D19" s="3">
        <f t="shared" si="0"/>
        <v>115.17872730379531</v>
      </c>
      <c r="E19" s="3">
        <f t="shared" si="4"/>
        <v>0.81650808465141766</v>
      </c>
      <c r="F19" s="3">
        <f t="shared" si="4"/>
        <v>423.80000000000007</v>
      </c>
      <c r="G19" s="3">
        <f>+'[15]Colector Domeyko'!$AB$22</f>
        <v>81.720558851695984</v>
      </c>
      <c r="H19" s="3">
        <f t="shared" si="1"/>
        <v>33.458168452099329</v>
      </c>
      <c r="L19" s="9"/>
    </row>
    <row r="20" spans="2:13" x14ac:dyDescent="0.3">
      <c r="B20" s="2">
        <f t="shared" si="2"/>
        <v>2036</v>
      </c>
      <c r="C20" s="3">
        <f t="shared" si="3"/>
        <v>115.17872730379531</v>
      </c>
      <c r="D20" s="3">
        <f t="shared" si="0"/>
        <v>115.17872730379531</v>
      </c>
      <c r="E20" s="3">
        <f t="shared" si="4"/>
        <v>0.81650808465141766</v>
      </c>
      <c r="F20" s="3">
        <f t="shared" si="4"/>
        <v>423.80000000000007</v>
      </c>
      <c r="G20" s="3">
        <f>+'[16]Colector Domeyko'!$AB$22</f>
        <v>83.219822923641573</v>
      </c>
      <c r="H20" s="3">
        <f t="shared" si="1"/>
        <v>31.95890438015374</v>
      </c>
      <c r="L20" s="9"/>
    </row>
    <row r="21" spans="2:13" x14ac:dyDescent="0.3">
      <c r="B21" s="2">
        <f t="shared" si="2"/>
        <v>2037</v>
      </c>
      <c r="C21" s="3">
        <f t="shared" si="3"/>
        <v>115.17872730379531</v>
      </c>
      <c r="D21" s="3">
        <f t="shared" si="0"/>
        <v>115.17872730379531</v>
      </c>
      <c r="E21" s="3">
        <f t="shared" si="4"/>
        <v>0.81650808465141766</v>
      </c>
      <c r="F21" s="3">
        <f t="shared" si="4"/>
        <v>423.80000000000007</v>
      </c>
      <c r="G21" s="3">
        <f>+'[1]Colector Domeyko'!$AB$22</f>
        <v>84.721379159512722</v>
      </c>
      <c r="H21" s="3">
        <f t="shared" si="1"/>
        <v>30.457348144282591</v>
      </c>
      <c r="I21" s="13">
        <f>+G21/G6-1</f>
        <v>0.34773418417659574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49</v>
      </c>
      <c r="E2" s="6" t="s">
        <v>7</v>
      </c>
      <c r="F2" s="7">
        <f>+SUM('[1]Colector Escobar Phillipi'!$M$20:$M$30)</f>
        <v>844.77</v>
      </c>
      <c r="G2" s="8" t="s">
        <v>8</v>
      </c>
      <c r="I2" s="16" t="s">
        <v>65</v>
      </c>
      <c r="J2" s="17">
        <v>843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Escobar Phill I'!B6</f>
        <v>2022</v>
      </c>
      <c r="C6" s="3">
        <f>+SUMPRODUCT('[1]Colector Escobar Phillipi'!$AL$20:$AL$30,'[1]Colector Escobar Phillipi'!$M$20:$M$30)/F2</f>
        <v>84.30101050911145</v>
      </c>
      <c r="D6" s="3">
        <f t="shared" ref="D6:D21" si="0">+C6</f>
        <v>84.30101050911145</v>
      </c>
      <c r="E6" s="3">
        <f>D6/(0.25*PI()*(F6/1000)^2)/1000</f>
        <v>0.75680199420574712</v>
      </c>
      <c r="F6" s="3">
        <f>+SUMPRODUCT('[1]Colector Escobar Phillipi'!$F$20:$F$30,'[1]Colector Escobar Phillipi'!$M$20:$M$30)/F2</f>
        <v>376.59999999999997</v>
      </c>
      <c r="G6" s="3">
        <f>+'[2]Colector Escobar Phillipi'!$AB$30</f>
        <v>41.722477699258725</v>
      </c>
      <c r="H6" s="3">
        <f t="shared" ref="H6:H21" si="1">+D6-G6</f>
        <v>42.578532809852724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84.30101050911145</v>
      </c>
      <c r="D7" s="3">
        <f t="shared" si="0"/>
        <v>84.30101050911145</v>
      </c>
      <c r="E7" s="3">
        <f t="shared" ref="E7:F21" si="4">+E6</f>
        <v>0.75680199420574712</v>
      </c>
      <c r="F7" s="3">
        <f t="shared" si="4"/>
        <v>376.59999999999997</v>
      </c>
      <c r="G7" s="3">
        <f>+'[3]Colector Escobar Phillipi'!$AB$30</f>
        <v>42.906154655034129</v>
      </c>
      <c r="H7" s="3">
        <f t="shared" si="1"/>
        <v>41.394855854077321</v>
      </c>
      <c r="L7" s="9"/>
    </row>
    <row r="8" spans="1:12" x14ac:dyDescent="0.3">
      <c r="B8" s="2">
        <f t="shared" si="2"/>
        <v>2024</v>
      </c>
      <c r="C8" s="3">
        <f t="shared" si="3"/>
        <v>84.30101050911145</v>
      </c>
      <c r="D8" s="3">
        <f t="shared" si="0"/>
        <v>84.30101050911145</v>
      </c>
      <c r="E8" s="3">
        <f t="shared" si="4"/>
        <v>0.75680199420574712</v>
      </c>
      <c r="F8" s="3">
        <f t="shared" si="4"/>
        <v>376.59999999999997</v>
      </c>
      <c r="G8" s="3">
        <f>+'[4]Colector Escobar Phillipi'!$AB$30</f>
        <v>43.793000163428317</v>
      </c>
      <c r="H8" s="3">
        <f t="shared" si="1"/>
        <v>40.508010345683132</v>
      </c>
      <c r="L8" s="9"/>
    </row>
    <row r="9" spans="1:12" x14ac:dyDescent="0.3">
      <c r="B9" s="2">
        <f t="shared" si="2"/>
        <v>2025</v>
      </c>
      <c r="C9" s="3">
        <f t="shared" si="3"/>
        <v>84.30101050911145</v>
      </c>
      <c r="D9" s="3">
        <f t="shared" si="0"/>
        <v>84.30101050911145</v>
      </c>
      <c r="E9" s="3">
        <f t="shared" si="4"/>
        <v>0.75680199420574712</v>
      </c>
      <c r="F9" s="3">
        <f t="shared" si="4"/>
        <v>376.59999999999997</v>
      </c>
      <c r="G9" s="3">
        <f>+'[5]Colector Escobar Phillipi'!$AB$30</f>
        <v>44.6828422699177</v>
      </c>
      <c r="H9" s="3">
        <f t="shared" si="1"/>
        <v>39.61816823919375</v>
      </c>
      <c r="L9" s="9"/>
    </row>
    <row r="10" spans="1:12" x14ac:dyDescent="0.3">
      <c r="B10" s="2">
        <f t="shared" si="2"/>
        <v>2026</v>
      </c>
      <c r="C10" s="3">
        <f t="shared" si="3"/>
        <v>84.30101050911145</v>
      </c>
      <c r="D10" s="3">
        <f t="shared" si="0"/>
        <v>84.30101050911145</v>
      </c>
      <c r="E10" s="3">
        <f t="shared" si="4"/>
        <v>0.75680199420574712</v>
      </c>
      <c r="F10" s="3">
        <f t="shared" si="4"/>
        <v>376.59999999999997</v>
      </c>
      <c r="G10" s="3">
        <f>+'[6]Colector Escobar Phillipi'!$AB$30</f>
        <v>45.582269016325391</v>
      </c>
      <c r="H10" s="3">
        <f t="shared" si="1"/>
        <v>38.718741492786059</v>
      </c>
      <c r="L10" s="9"/>
    </row>
    <row r="11" spans="1:12" x14ac:dyDescent="0.3">
      <c r="B11" s="2">
        <f t="shared" si="2"/>
        <v>2027</v>
      </c>
      <c r="C11" s="3">
        <f t="shared" si="3"/>
        <v>84.30101050911145</v>
      </c>
      <c r="D11" s="3">
        <f t="shared" si="0"/>
        <v>84.30101050911145</v>
      </c>
      <c r="E11" s="3">
        <f t="shared" si="4"/>
        <v>0.75680199420574712</v>
      </c>
      <c r="F11" s="3">
        <f t="shared" si="4"/>
        <v>376.59999999999997</v>
      </c>
      <c r="G11" s="3">
        <f>+'[7]Colector Escobar Phillipi'!$AB$30</f>
        <v>46.489617247307478</v>
      </c>
      <c r="H11" s="3">
        <f t="shared" si="1"/>
        <v>37.811393261803971</v>
      </c>
      <c r="L11" s="9"/>
    </row>
    <row r="12" spans="1:12" x14ac:dyDescent="0.3">
      <c r="B12" s="2">
        <f t="shared" si="2"/>
        <v>2028</v>
      </c>
      <c r="C12" s="3">
        <f t="shared" si="3"/>
        <v>84.30101050911145</v>
      </c>
      <c r="D12" s="3">
        <f t="shared" si="0"/>
        <v>84.30101050911145</v>
      </c>
      <c r="E12" s="3">
        <f t="shared" si="4"/>
        <v>0.75680199420574712</v>
      </c>
      <c r="F12" s="3">
        <f t="shared" si="4"/>
        <v>376.59999999999997</v>
      </c>
      <c r="G12" s="3">
        <f>+'[8]Colector Escobar Phillipi'!$AB$30</f>
        <v>47.408321129903406</v>
      </c>
      <c r="H12" s="3">
        <f t="shared" si="1"/>
        <v>36.892689379208043</v>
      </c>
      <c r="L12" s="9"/>
    </row>
    <row r="13" spans="1:12" x14ac:dyDescent="0.3">
      <c r="B13" s="2">
        <f t="shared" si="2"/>
        <v>2029</v>
      </c>
      <c r="C13" s="3">
        <f t="shared" si="3"/>
        <v>84.30101050911145</v>
      </c>
      <c r="D13" s="3">
        <f t="shared" si="0"/>
        <v>84.30101050911145</v>
      </c>
      <c r="E13" s="3">
        <f t="shared" si="4"/>
        <v>0.75680199420574712</v>
      </c>
      <c r="F13" s="3">
        <f t="shared" si="4"/>
        <v>376.59999999999997</v>
      </c>
      <c r="G13" s="3">
        <f>+'[9]Colector Escobar Phillipi'!$AB$30</f>
        <v>48.32969071330178</v>
      </c>
      <c r="H13" s="3">
        <f t="shared" si="1"/>
        <v>35.97131979580967</v>
      </c>
      <c r="L13" s="9"/>
    </row>
    <row r="14" spans="1:12" x14ac:dyDescent="0.3">
      <c r="B14" s="2">
        <f t="shared" si="2"/>
        <v>2030</v>
      </c>
      <c r="C14" s="3">
        <f t="shared" si="3"/>
        <v>84.30101050911145</v>
      </c>
      <c r="D14" s="3">
        <f t="shared" si="0"/>
        <v>84.30101050911145</v>
      </c>
      <c r="E14" s="3">
        <f t="shared" si="4"/>
        <v>0.75680199420574712</v>
      </c>
      <c r="F14" s="3">
        <f t="shared" si="4"/>
        <v>376.59999999999997</v>
      </c>
      <c r="G14" s="3">
        <f>+'[10]Colector Escobar Phillipi'!$AB$30</f>
        <v>49.260681637258159</v>
      </c>
      <c r="H14" s="3">
        <f t="shared" si="1"/>
        <v>35.040328871853291</v>
      </c>
      <c r="L14" s="9"/>
    </row>
    <row r="15" spans="1:12" x14ac:dyDescent="0.3">
      <c r="B15" s="2">
        <f t="shared" si="2"/>
        <v>2031</v>
      </c>
      <c r="C15" s="3">
        <f t="shared" si="3"/>
        <v>84.30101050911145</v>
      </c>
      <c r="D15" s="3">
        <f t="shared" si="0"/>
        <v>84.30101050911145</v>
      </c>
      <c r="E15" s="3">
        <f t="shared" si="4"/>
        <v>0.75680199420574712</v>
      </c>
      <c r="F15" s="3">
        <f t="shared" si="4"/>
        <v>376.59999999999997</v>
      </c>
      <c r="G15" s="3">
        <f>+'[11]Colector Escobar Phillipi'!$AB$30</f>
        <v>50.199494643908395</v>
      </c>
      <c r="H15" s="3">
        <f t="shared" si="1"/>
        <v>34.101515865203055</v>
      </c>
      <c r="L15" s="9"/>
    </row>
    <row r="16" spans="1:12" x14ac:dyDescent="0.3">
      <c r="B16" s="2">
        <f t="shared" si="2"/>
        <v>2032</v>
      </c>
      <c r="C16" s="3">
        <f t="shared" si="3"/>
        <v>84.30101050911145</v>
      </c>
      <c r="D16" s="3">
        <f t="shared" si="0"/>
        <v>84.30101050911145</v>
      </c>
      <c r="E16" s="3">
        <f t="shared" si="4"/>
        <v>0.75680199420574712</v>
      </c>
      <c r="F16" s="3">
        <f t="shared" si="4"/>
        <v>376.59999999999997</v>
      </c>
      <c r="G16" s="3">
        <f>+'[12]Colector Escobar Phillipi'!$AB$30</f>
        <v>51.149744614749984</v>
      </c>
      <c r="H16" s="3">
        <f t="shared" si="1"/>
        <v>33.151265894361465</v>
      </c>
      <c r="L16" s="9"/>
    </row>
    <row r="17" spans="2:13" x14ac:dyDescent="0.3">
      <c r="B17" s="2">
        <f t="shared" si="2"/>
        <v>2033</v>
      </c>
      <c r="C17" s="3">
        <f t="shared" si="3"/>
        <v>84.30101050911145</v>
      </c>
      <c r="D17" s="3">
        <f t="shared" si="0"/>
        <v>84.30101050911145</v>
      </c>
      <c r="E17" s="3">
        <f t="shared" si="4"/>
        <v>0.75680199420574712</v>
      </c>
      <c r="F17" s="3">
        <f t="shared" si="4"/>
        <v>376.59999999999997</v>
      </c>
      <c r="G17" s="3">
        <f>+'[13]Colector Escobar Phillipi'!$AB$30</f>
        <v>52.102238890124525</v>
      </c>
      <c r="H17" s="3">
        <f t="shared" si="1"/>
        <v>32.198771618986925</v>
      </c>
      <c r="L17" s="9"/>
    </row>
    <row r="18" spans="2:13" x14ac:dyDescent="0.3">
      <c r="B18" s="2">
        <f t="shared" si="2"/>
        <v>2034</v>
      </c>
      <c r="C18" s="3">
        <f t="shared" si="3"/>
        <v>84.30101050911145</v>
      </c>
      <c r="D18" s="3">
        <f t="shared" si="0"/>
        <v>84.30101050911145</v>
      </c>
      <c r="E18" s="3">
        <f t="shared" si="4"/>
        <v>0.75680199420574712</v>
      </c>
      <c r="F18" s="3">
        <f t="shared" si="4"/>
        <v>376.59999999999997</v>
      </c>
      <c r="G18" s="3">
        <f>+'[14]Colector Escobar Phillipi'!$AB$30</f>
        <v>53.064450226301517</v>
      </c>
      <c r="H18" s="3">
        <f t="shared" si="1"/>
        <v>31.236560282809933</v>
      </c>
      <c r="L18" s="9"/>
    </row>
    <row r="19" spans="2:13" x14ac:dyDescent="0.3">
      <c r="B19" s="2">
        <f t="shared" si="2"/>
        <v>2035</v>
      </c>
      <c r="C19" s="3">
        <f t="shared" si="3"/>
        <v>84.30101050911145</v>
      </c>
      <c r="D19" s="3">
        <f t="shared" si="0"/>
        <v>84.30101050911145</v>
      </c>
      <c r="E19" s="3">
        <f t="shared" si="4"/>
        <v>0.75680199420574712</v>
      </c>
      <c r="F19" s="3">
        <f t="shared" si="4"/>
        <v>376.59999999999997</v>
      </c>
      <c r="G19" s="3">
        <f>+'[15]Colector Escobar Phillipi'!$AB$30</f>
        <v>54.034348356989639</v>
      </c>
      <c r="H19" s="3">
        <f t="shared" si="1"/>
        <v>30.26666215212181</v>
      </c>
      <c r="L19" s="9"/>
    </row>
    <row r="20" spans="2:13" x14ac:dyDescent="0.3">
      <c r="B20" s="2">
        <f t="shared" si="2"/>
        <v>2036</v>
      </c>
      <c r="C20" s="3">
        <f t="shared" si="3"/>
        <v>84.30101050911145</v>
      </c>
      <c r="D20" s="3">
        <f t="shared" si="0"/>
        <v>84.30101050911145</v>
      </c>
      <c r="E20" s="3">
        <f t="shared" si="4"/>
        <v>0.75680199420574712</v>
      </c>
      <c r="F20" s="3">
        <f t="shared" si="4"/>
        <v>376.59999999999997</v>
      </c>
      <c r="G20" s="3">
        <f>+'[16]Colector Escobar Phillipi'!$AB$30</f>
        <v>55.015794170567879</v>
      </c>
      <c r="H20" s="3">
        <f t="shared" si="1"/>
        <v>29.28521633854357</v>
      </c>
      <c r="L20" s="9"/>
    </row>
    <row r="21" spans="2:13" x14ac:dyDescent="0.3">
      <c r="B21" s="2">
        <f t="shared" si="2"/>
        <v>2037</v>
      </c>
      <c r="C21" s="3">
        <f t="shared" si="3"/>
        <v>84.30101050911145</v>
      </c>
      <c r="D21" s="3">
        <f t="shared" si="0"/>
        <v>84.30101050911145</v>
      </c>
      <c r="E21" s="3">
        <f t="shared" si="4"/>
        <v>0.75680199420574712</v>
      </c>
      <c r="F21" s="3">
        <f t="shared" si="4"/>
        <v>376.59999999999997</v>
      </c>
      <c r="G21" s="3">
        <f>+'[1]Colector Escobar Phillipi'!$AB$30</f>
        <v>55.999150159689293</v>
      </c>
      <c r="H21" s="3">
        <f t="shared" si="1"/>
        <v>28.301860349422157</v>
      </c>
      <c r="I21" s="13">
        <f>+G21/G6-1</f>
        <v>0.34218179858201991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S44"/>
  <sheetViews>
    <sheetView showGridLines="0" topLeftCell="C21" zoomScale="85" zoomScaleNormal="90" workbookViewId="0">
      <selection activeCell="M39" sqref="M39:R44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41</v>
      </c>
      <c r="E2" s="6" t="s">
        <v>7</v>
      </c>
      <c r="F2" s="7">
        <f>+'[1]Colector Krahmer I'!$N$23</f>
        <v>324.77</v>
      </c>
      <c r="G2" s="8" t="s">
        <v>8</v>
      </c>
    </row>
    <row r="3" spans="1:12" x14ac:dyDescent="0.3">
      <c r="B3" s="8" t="s">
        <v>82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San Luis III'!B6</f>
        <v>2022</v>
      </c>
      <c r="C6" s="3">
        <f>+SUMPRODUCT('[1]Colector Krahmer I'!$AL$17:$AL$23,'[1]Colector Krahmer I'!$M$17:$M$23)/F2</f>
        <v>727.8156152596448</v>
      </c>
      <c r="D6" s="3">
        <f t="shared" ref="D6:D21" si="0">+C6</f>
        <v>727.8156152596448</v>
      </c>
      <c r="E6" s="3">
        <f>D6/(0.25*PI()*(F6/1000)^2)/1000</f>
        <v>1.4479431603505195</v>
      </c>
      <c r="F6" s="3">
        <f>+SUMPRODUCT('[1]Colector Krahmer I'!$F$17:$F$23,'[1]Colector Krahmer I'!$M$17:$M$23)/F2</f>
        <v>800</v>
      </c>
      <c r="G6" s="3">
        <f>+'[2]Colector Krahmer I'!$AB$23</f>
        <v>258.55661465112462</v>
      </c>
      <c r="H6" s="3">
        <f t="shared" ref="H6:H21" si="1">+D6-G6</f>
        <v>469.25900060852018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727.8156152596448</v>
      </c>
      <c r="D7" s="3">
        <f t="shared" si="0"/>
        <v>727.8156152596448</v>
      </c>
      <c r="E7" s="3">
        <f t="shared" ref="E7:F21" si="4">+E6</f>
        <v>1.4479431603505195</v>
      </c>
      <c r="F7" s="3">
        <f t="shared" si="4"/>
        <v>800</v>
      </c>
      <c r="G7" s="3">
        <f>+'[3]Colector Krahmer I'!$AB$23</f>
        <v>266.18188536451669</v>
      </c>
      <c r="H7" s="3">
        <f t="shared" si="1"/>
        <v>461.63372989512811</v>
      </c>
      <c r="L7" s="9"/>
    </row>
    <row r="8" spans="1:12" x14ac:dyDescent="0.3">
      <c r="B8" s="2">
        <f t="shared" si="2"/>
        <v>2024</v>
      </c>
      <c r="C8" s="3">
        <f t="shared" si="3"/>
        <v>727.8156152596448</v>
      </c>
      <c r="D8" s="3">
        <f t="shared" si="0"/>
        <v>727.8156152596448</v>
      </c>
      <c r="E8" s="3">
        <f t="shared" si="4"/>
        <v>1.4479431603505195</v>
      </c>
      <c r="F8" s="3">
        <f t="shared" si="4"/>
        <v>800</v>
      </c>
      <c r="G8" s="3">
        <f>+'[4]Colector Krahmer I'!$AB$23</f>
        <v>271.85390597901772</v>
      </c>
      <c r="H8" s="3">
        <f t="shared" si="1"/>
        <v>455.96170928062708</v>
      </c>
      <c r="L8" s="9"/>
    </row>
    <row r="9" spans="1:12" x14ac:dyDescent="0.3">
      <c r="B9" s="2">
        <f t="shared" si="2"/>
        <v>2025</v>
      </c>
      <c r="C9" s="3">
        <f t="shared" si="3"/>
        <v>727.8156152596448</v>
      </c>
      <c r="D9" s="3">
        <f t="shared" si="0"/>
        <v>727.8156152596448</v>
      </c>
      <c r="E9" s="3">
        <f t="shared" si="4"/>
        <v>1.4479431603505195</v>
      </c>
      <c r="F9" s="3">
        <f t="shared" si="4"/>
        <v>800</v>
      </c>
      <c r="G9" s="3">
        <f>+'[5]Colector Krahmer I'!$AB$23</f>
        <v>277.54069804699634</v>
      </c>
      <c r="H9" s="3">
        <f t="shared" si="1"/>
        <v>450.27491721264846</v>
      </c>
      <c r="L9" s="9"/>
    </row>
    <row r="10" spans="1:12" x14ac:dyDescent="0.3">
      <c r="B10" s="2">
        <f t="shared" si="2"/>
        <v>2026</v>
      </c>
      <c r="C10" s="3">
        <f t="shared" si="3"/>
        <v>727.8156152596448</v>
      </c>
      <c r="D10" s="3">
        <f t="shared" si="0"/>
        <v>727.8156152596448</v>
      </c>
      <c r="E10" s="3">
        <f t="shared" si="4"/>
        <v>1.4479431603505195</v>
      </c>
      <c r="F10" s="3">
        <f t="shared" si="4"/>
        <v>800</v>
      </c>
      <c r="G10" s="3">
        <f>+'[6]Colector Krahmer I'!$AB$23</f>
        <v>283.28517632601847</v>
      </c>
      <c r="H10" s="3">
        <f t="shared" si="1"/>
        <v>444.53043893362633</v>
      </c>
      <c r="L10" s="9"/>
    </row>
    <row r="11" spans="1:12" x14ac:dyDescent="0.3">
      <c r="B11" s="2">
        <f t="shared" si="2"/>
        <v>2027</v>
      </c>
      <c r="C11" s="3">
        <f t="shared" si="3"/>
        <v>727.8156152596448</v>
      </c>
      <c r="D11" s="3">
        <f t="shared" si="0"/>
        <v>727.8156152596448</v>
      </c>
      <c r="E11" s="3">
        <f t="shared" si="4"/>
        <v>1.4479431603505195</v>
      </c>
      <c r="F11" s="3">
        <f t="shared" si="4"/>
        <v>800</v>
      </c>
      <c r="G11" s="3">
        <f>+'[7]Colector Krahmer I'!$AB$23</f>
        <v>289.07655026370594</v>
      </c>
      <c r="H11" s="3">
        <f t="shared" si="1"/>
        <v>438.73906499593886</v>
      </c>
      <c r="L11" s="9"/>
    </row>
    <row r="12" spans="1:12" x14ac:dyDescent="0.3">
      <c r="B12" s="2">
        <f t="shared" si="2"/>
        <v>2028</v>
      </c>
      <c r="C12" s="3">
        <f t="shared" si="3"/>
        <v>727.8156152596448</v>
      </c>
      <c r="D12" s="3">
        <f t="shared" si="0"/>
        <v>727.8156152596448</v>
      </c>
      <c r="E12" s="3">
        <f t="shared" si="4"/>
        <v>1.4479431603505195</v>
      </c>
      <c r="F12" s="3">
        <f t="shared" si="4"/>
        <v>800</v>
      </c>
      <c r="G12" s="3">
        <f>+'[8]Colector Krahmer I'!$AB$23</f>
        <v>294.93713462469395</v>
      </c>
      <c r="H12" s="3">
        <f t="shared" si="1"/>
        <v>432.87848063495085</v>
      </c>
      <c r="L12" s="9"/>
    </row>
    <row r="13" spans="1:12" x14ac:dyDescent="0.3">
      <c r="B13" s="2">
        <f t="shared" si="2"/>
        <v>2029</v>
      </c>
      <c r="C13" s="3">
        <f t="shared" si="3"/>
        <v>727.8156152596448</v>
      </c>
      <c r="D13" s="3">
        <f t="shared" si="0"/>
        <v>727.8156152596448</v>
      </c>
      <c r="E13" s="3">
        <f t="shared" si="4"/>
        <v>1.4479431603505195</v>
      </c>
      <c r="F13" s="3">
        <f t="shared" si="4"/>
        <v>800</v>
      </c>
      <c r="G13" s="3">
        <f>+'[9]Colector Krahmer I'!$AB$23</f>
        <v>300.81032093255783</v>
      </c>
      <c r="H13" s="3">
        <f t="shared" si="1"/>
        <v>427.00529432708697</v>
      </c>
      <c r="L13" s="9"/>
    </row>
    <row r="14" spans="1:12" x14ac:dyDescent="0.3">
      <c r="B14" s="2">
        <f t="shared" si="2"/>
        <v>2030</v>
      </c>
      <c r="C14" s="3">
        <f t="shared" si="3"/>
        <v>727.8156152596448</v>
      </c>
      <c r="D14" s="3">
        <f t="shared" si="0"/>
        <v>727.8156152596448</v>
      </c>
      <c r="E14" s="3">
        <f t="shared" si="4"/>
        <v>1.4479431603505195</v>
      </c>
      <c r="F14" s="3">
        <f t="shared" si="4"/>
        <v>800</v>
      </c>
      <c r="G14" s="3">
        <f>+'[10]Colector Krahmer I'!$AB$23</f>
        <v>306.74133390098041</v>
      </c>
      <c r="H14" s="3">
        <f t="shared" si="1"/>
        <v>421.07428135866439</v>
      </c>
      <c r="L14" s="9"/>
    </row>
    <row r="15" spans="1:12" x14ac:dyDescent="0.3">
      <c r="B15" s="2">
        <f t="shared" si="2"/>
        <v>2031</v>
      </c>
      <c r="C15" s="3">
        <f t="shared" si="3"/>
        <v>727.8156152596448</v>
      </c>
      <c r="D15" s="3">
        <f t="shared" si="0"/>
        <v>727.8156152596448</v>
      </c>
      <c r="E15" s="3">
        <f t="shared" si="4"/>
        <v>1.4479431603505195</v>
      </c>
      <c r="F15" s="3">
        <f t="shared" si="4"/>
        <v>800</v>
      </c>
      <c r="G15" s="3">
        <f>+'[11]Colector Krahmer I'!$AB$23</f>
        <v>312.73973659264618</v>
      </c>
      <c r="H15" s="3">
        <f t="shared" si="1"/>
        <v>415.07587866699862</v>
      </c>
      <c r="L15" s="9"/>
    </row>
    <row r="16" spans="1:12" x14ac:dyDescent="0.3">
      <c r="B16" s="2">
        <f t="shared" si="2"/>
        <v>2032</v>
      </c>
      <c r="C16" s="3">
        <f t="shared" si="3"/>
        <v>727.8156152596448</v>
      </c>
      <c r="D16" s="3">
        <f t="shared" si="0"/>
        <v>727.8156152596448</v>
      </c>
      <c r="E16" s="3">
        <f t="shared" si="4"/>
        <v>1.4479431603505195</v>
      </c>
      <c r="F16" s="3">
        <f t="shared" si="4"/>
        <v>800</v>
      </c>
      <c r="G16" s="3">
        <f>+'[12]Colector Krahmer I'!$AB$23</f>
        <v>318.80867941444922</v>
      </c>
      <c r="H16" s="3">
        <f t="shared" si="1"/>
        <v>409.00693584519558</v>
      </c>
      <c r="L16" s="9"/>
    </row>
    <row r="17" spans="1:18" x14ac:dyDescent="0.3">
      <c r="B17" s="2">
        <f t="shared" si="2"/>
        <v>2033</v>
      </c>
      <c r="C17" s="3">
        <f t="shared" si="3"/>
        <v>727.8156152596448</v>
      </c>
      <c r="D17" s="3">
        <f t="shared" si="0"/>
        <v>727.8156152596448</v>
      </c>
      <c r="E17" s="3">
        <f t="shared" si="4"/>
        <v>1.4479431603505195</v>
      </c>
      <c r="F17" s="3">
        <f t="shared" si="4"/>
        <v>800</v>
      </c>
      <c r="G17" s="3">
        <f>+'[13]Colector Krahmer I'!$AB$23</f>
        <v>324.88691437247678</v>
      </c>
      <c r="H17" s="3">
        <f t="shared" si="1"/>
        <v>402.92870088716802</v>
      </c>
      <c r="L17" s="9"/>
    </row>
    <row r="18" spans="1:18" x14ac:dyDescent="0.3">
      <c r="B18" s="2">
        <f t="shared" si="2"/>
        <v>2034</v>
      </c>
      <c r="C18" s="3">
        <f t="shared" si="3"/>
        <v>727.8156152596448</v>
      </c>
      <c r="D18" s="3">
        <f t="shared" si="0"/>
        <v>727.8156152596448</v>
      </c>
      <c r="E18" s="3">
        <f t="shared" si="4"/>
        <v>1.4479431603505195</v>
      </c>
      <c r="F18" s="3">
        <f t="shared" si="4"/>
        <v>800</v>
      </c>
      <c r="G18" s="3">
        <f>+'[14]Colector Krahmer I'!$AB$23</f>
        <v>331.02358927576245</v>
      </c>
      <c r="H18" s="3">
        <f t="shared" si="1"/>
        <v>396.79202598388235</v>
      </c>
      <c r="L18" s="9"/>
    </row>
    <row r="19" spans="1:18" x14ac:dyDescent="0.3">
      <c r="B19" s="2">
        <f t="shared" si="2"/>
        <v>2035</v>
      </c>
      <c r="C19" s="3">
        <f t="shared" si="3"/>
        <v>727.8156152596448</v>
      </c>
      <c r="D19" s="3">
        <f t="shared" si="0"/>
        <v>727.8156152596448</v>
      </c>
      <c r="E19" s="3">
        <f t="shared" si="4"/>
        <v>1.4479431603505195</v>
      </c>
      <c r="F19" s="3">
        <f t="shared" si="4"/>
        <v>800</v>
      </c>
      <c r="G19" s="3">
        <f>+'[15]Colector Krahmer I'!$AB$23</f>
        <v>337.2049370705339</v>
      </c>
      <c r="H19" s="3">
        <f t="shared" si="1"/>
        <v>390.6106781891109</v>
      </c>
      <c r="L19" s="9"/>
    </row>
    <row r="20" spans="1:18" x14ac:dyDescent="0.3">
      <c r="B20" s="2">
        <f t="shared" si="2"/>
        <v>2036</v>
      </c>
      <c r="C20" s="3">
        <f t="shared" si="3"/>
        <v>727.8156152596448</v>
      </c>
      <c r="D20" s="3">
        <f t="shared" si="0"/>
        <v>727.8156152596448</v>
      </c>
      <c r="E20" s="3">
        <f t="shared" si="4"/>
        <v>1.4479431603505195</v>
      </c>
      <c r="F20" s="3">
        <f t="shared" si="4"/>
        <v>800</v>
      </c>
      <c r="G20" s="3">
        <f>+'[16]Colector Krahmer I'!$AB$23</f>
        <v>343.45646921741434</v>
      </c>
      <c r="H20" s="3">
        <f t="shared" si="1"/>
        <v>384.35914604223046</v>
      </c>
      <c r="L20" s="9"/>
    </row>
    <row r="21" spans="1:18" x14ac:dyDescent="0.3">
      <c r="B21" s="2">
        <f t="shared" si="2"/>
        <v>2037</v>
      </c>
      <c r="C21" s="3">
        <f t="shared" si="3"/>
        <v>727.8156152596448</v>
      </c>
      <c r="D21" s="3">
        <f t="shared" si="0"/>
        <v>727.8156152596448</v>
      </c>
      <c r="E21" s="3">
        <f t="shared" si="4"/>
        <v>1.4479431603505195</v>
      </c>
      <c r="F21" s="3">
        <f t="shared" si="4"/>
        <v>800</v>
      </c>
      <c r="G21" s="3">
        <f>+'[1]Colector Krahmer I'!$AB$23</f>
        <v>349.71511222490813</v>
      </c>
      <c r="H21" s="3">
        <f t="shared" si="1"/>
        <v>378.10050303473668</v>
      </c>
      <c r="I21" s="13">
        <f>+G21/G6-1</f>
        <v>0.35256687475114656</v>
      </c>
      <c r="L21" s="9"/>
      <c r="M21" s="8"/>
    </row>
    <row r="22" spans="1:18" x14ac:dyDescent="0.3">
      <c r="L22" s="9"/>
    </row>
    <row r="23" spans="1:18" x14ac:dyDescent="0.3">
      <c r="L23" s="9"/>
    </row>
    <row r="25" spans="1:18" x14ac:dyDescent="0.3">
      <c r="B25" s="5" t="s">
        <v>41</v>
      </c>
      <c r="E25" s="6" t="s">
        <v>7</v>
      </c>
      <c r="F25" s="7">
        <f>+SUM('[1]Colector Krahmer I'!$M$24:$M$26)</f>
        <v>207.49</v>
      </c>
      <c r="G25" s="8" t="s">
        <v>8</v>
      </c>
      <c r="L25" s="5" t="s">
        <v>84</v>
      </c>
      <c r="O25" s="6"/>
      <c r="P25" s="7"/>
      <c r="Q25" s="8"/>
    </row>
    <row r="26" spans="1:18" x14ac:dyDescent="0.3">
      <c r="B26" s="8" t="s">
        <v>83</v>
      </c>
      <c r="L26" s="8" t="s">
        <v>83</v>
      </c>
    </row>
    <row r="27" spans="1:18" x14ac:dyDescent="0.3">
      <c r="B27" s="42" t="s">
        <v>0</v>
      </c>
      <c r="C27" s="42" t="s">
        <v>20</v>
      </c>
      <c r="D27" s="42" t="s">
        <v>1</v>
      </c>
      <c r="E27" s="42"/>
      <c r="F27" s="42"/>
      <c r="G27" s="42" t="s">
        <v>21</v>
      </c>
      <c r="H27" s="42" t="s">
        <v>2</v>
      </c>
      <c r="L27" s="42" t="s">
        <v>0</v>
      </c>
      <c r="M27" s="42" t="s">
        <v>13</v>
      </c>
      <c r="N27" s="43" t="s">
        <v>14</v>
      </c>
      <c r="O27" s="44"/>
      <c r="P27" s="44"/>
      <c r="Q27" s="45"/>
      <c r="R27" s="46" t="s">
        <v>19</v>
      </c>
    </row>
    <row r="28" spans="1:18" x14ac:dyDescent="0.3">
      <c r="B28" s="42"/>
      <c r="C28" s="42"/>
      <c r="D28" s="18" t="s">
        <v>3</v>
      </c>
      <c r="E28" s="18" t="s">
        <v>4</v>
      </c>
      <c r="F28" s="18" t="s">
        <v>5</v>
      </c>
      <c r="G28" s="42"/>
      <c r="H28" s="42"/>
      <c r="L28" s="42"/>
      <c r="M28" s="42"/>
      <c r="N28" s="18" t="s">
        <v>17</v>
      </c>
      <c r="O28" s="18" t="s">
        <v>16</v>
      </c>
      <c r="P28" s="18" t="s">
        <v>15</v>
      </c>
      <c r="Q28" s="18" t="s">
        <v>18</v>
      </c>
      <c r="R28" s="47"/>
    </row>
    <row r="29" spans="1:18" x14ac:dyDescent="0.3">
      <c r="A29" s="12" t="s">
        <v>6</v>
      </c>
      <c r="B29" s="2">
        <f>+B6</f>
        <v>2022</v>
      </c>
      <c r="C29" s="3">
        <f>+SUMPRODUCT('[1]Colector Krahmer I'!$AL$24:$AL$26,'[1]Colector Krahmer I'!$M$24:$M$26)/F25</f>
        <v>318.46222636789207</v>
      </c>
      <c r="D29" s="3">
        <f t="shared" ref="D29:D44" si="5">+C29</f>
        <v>318.46222636789207</v>
      </c>
      <c r="E29" s="3">
        <f>D29/(0.25*PI()*(F29/1000)^2)/1000</f>
        <v>0.63356046893125184</v>
      </c>
      <c r="F29" s="3">
        <f>+SUMPRODUCT('[1]Colector Krahmer I'!$F$24:$F$26,'[1]Colector Krahmer I'!$M$24:$M$26)/F25</f>
        <v>800</v>
      </c>
      <c r="G29" s="3">
        <f>+'[2]Colector Krahmer I'!$AB$26</f>
        <v>258.55661465112462</v>
      </c>
      <c r="H29" s="3">
        <f t="shared" ref="H29:H44" si="6">+D29-G29</f>
        <v>59.905611716767453</v>
      </c>
      <c r="L29" s="2">
        <f>+B29</f>
        <v>2022</v>
      </c>
      <c r="M29" s="1"/>
      <c r="N29" s="14"/>
      <c r="O29" s="14"/>
      <c r="P29" s="14"/>
      <c r="Q29" s="14"/>
      <c r="R29" s="1"/>
    </row>
    <row r="30" spans="1:18" x14ac:dyDescent="0.3">
      <c r="B30" s="2">
        <f t="shared" ref="B30:B44" si="7">+B29+1</f>
        <v>2023</v>
      </c>
      <c r="C30" s="3">
        <f t="shared" ref="C30:C44" si="8">+C29</f>
        <v>318.46222636789207</v>
      </c>
      <c r="D30" s="3">
        <f t="shared" si="5"/>
        <v>318.46222636789207</v>
      </c>
      <c r="E30" s="3">
        <f t="shared" ref="E30:E44" si="9">+E29</f>
        <v>0.63356046893125184</v>
      </c>
      <c r="F30" s="3">
        <f t="shared" ref="F30:F44" si="10">+F29</f>
        <v>800</v>
      </c>
      <c r="G30" s="3">
        <f>+'[3]Colector Krahmer I'!$AB$26</f>
        <v>266.18188536451669</v>
      </c>
      <c r="H30" s="3">
        <f t="shared" si="6"/>
        <v>52.280341003375383</v>
      </c>
      <c r="L30" s="2">
        <f t="shared" ref="L30:L44" si="11">+L29+1</f>
        <v>2023</v>
      </c>
      <c r="M30" s="1"/>
      <c r="N30" s="14"/>
      <c r="O30" s="14"/>
      <c r="P30" s="14"/>
      <c r="Q30" s="14"/>
      <c r="R30" s="1"/>
    </row>
    <row r="31" spans="1:18" x14ac:dyDescent="0.3">
      <c r="B31" s="2">
        <f t="shared" si="7"/>
        <v>2024</v>
      </c>
      <c r="C31" s="3">
        <f t="shared" si="8"/>
        <v>318.46222636789207</v>
      </c>
      <c r="D31" s="3">
        <f t="shared" si="5"/>
        <v>318.46222636789207</v>
      </c>
      <c r="E31" s="3">
        <f t="shared" si="9"/>
        <v>0.63356046893125184</v>
      </c>
      <c r="F31" s="3">
        <f t="shared" si="10"/>
        <v>800</v>
      </c>
      <c r="G31" s="3">
        <f>+'[4]Colector Krahmer I'!$AB$26</f>
        <v>271.85390597901772</v>
      </c>
      <c r="H31" s="3">
        <f t="shared" si="6"/>
        <v>46.608320388874347</v>
      </c>
      <c r="L31" s="2">
        <f t="shared" si="11"/>
        <v>2024</v>
      </c>
      <c r="M31" s="1"/>
      <c r="N31" s="4"/>
      <c r="O31" s="3"/>
      <c r="P31" s="1"/>
      <c r="Q31" s="3"/>
      <c r="R31" s="1"/>
    </row>
    <row r="32" spans="1:18" x14ac:dyDescent="0.3">
      <c r="B32" s="2">
        <f t="shared" si="7"/>
        <v>2025</v>
      </c>
      <c r="C32" s="3">
        <f t="shared" si="8"/>
        <v>318.46222636789207</v>
      </c>
      <c r="D32" s="3">
        <f t="shared" si="5"/>
        <v>318.46222636789207</v>
      </c>
      <c r="E32" s="3">
        <f t="shared" si="9"/>
        <v>0.63356046893125184</v>
      </c>
      <c r="F32" s="3">
        <f t="shared" si="10"/>
        <v>800</v>
      </c>
      <c r="G32" s="3">
        <f>+'[5]Colector Krahmer I'!$AB$26</f>
        <v>277.54069804699634</v>
      </c>
      <c r="H32" s="3">
        <f t="shared" si="6"/>
        <v>40.921528320895732</v>
      </c>
      <c r="L32" s="2">
        <f t="shared" si="11"/>
        <v>2025</v>
      </c>
      <c r="M32" s="1"/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318.46222636789207</v>
      </c>
      <c r="D33" s="3">
        <f t="shared" si="5"/>
        <v>318.46222636789207</v>
      </c>
      <c r="E33" s="3">
        <f t="shared" si="9"/>
        <v>0.63356046893125184</v>
      </c>
      <c r="F33" s="3">
        <f t="shared" si="10"/>
        <v>800</v>
      </c>
      <c r="G33" s="3">
        <f>+'[6]Colector Krahmer I'!$AB$26</f>
        <v>283.28517632601847</v>
      </c>
      <c r="H33" s="3">
        <f t="shared" si="6"/>
        <v>35.177050041873599</v>
      </c>
      <c r="L33" s="2">
        <f t="shared" si="11"/>
        <v>2026</v>
      </c>
      <c r="M33" s="1"/>
      <c r="N33" s="4"/>
      <c r="O33" s="3"/>
      <c r="P33" s="1"/>
      <c r="Q33" s="3"/>
      <c r="R33" s="1"/>
    </row>
    <row r="34" spans="2:19" x14ac:dyDescent="0.3">
      <c r="B34" s="2">
        <f t="shared" si="7"/>
        <v>2027</v>
      </c>
      <c r="C34" s="3">
        <f t="shared" si="8"/>
        <v>318.46222636789207</v>
      </c>
      <c r="D34" s="3">
        <f t="shared" si="5"/>
        <v>318.46222636789207</v>
      </c>
      <c r="E34" s="3">
        <f t="shared" si="9"/>
        <v>0.63356046893125184</v>
      </c>
      <c r="F34" s="3">
        <f t="shared" si="10"/>
        <v>800</v>
      </c>
      <c r="G34" s="3">
        <f>+'[7]Colector Krahmer I'!$AB$26</f>
        <v>289.07655026370594</v>
      </c>
      <c r="H34" s="3">
        <f t="shared" si="6"/>
        <v>29.385676104186132</v>
      </c>
      <c r="L34" s="2">
        <f t="shared" si="11"/>
        <v>2027</v>
      </c>
      <c r="M34" s="1"/>
      <c r="N34" s="4"/>
      <c r="O34" s="3"/>
      <c r="P34" s="1"/>
      <c r="Q34" s="3"/>
      <c r="R34" s="1"/>
    </row>
    <row r="35" spans="2:19" x14ac:dyDescent="0.3">
      <c r="B35" s="2">
        <f t="shared" si="7"/>
        <v>2028</v>
      </c>
      <c r="C35" s="3">
        <f t="shared" si="8"/>
        <v>318.46222636789207</v>
      </c>
      <c r="D35" s="3">
        <f t="shared" si="5"/>
        <v>318.46222636789207</v>
      </c>
      <c r="E35" s="3">
        <f t="shared" si="9"/>
        <v>0.63356046893125184</v>
      </c>
      <c r="F35" s="3">
        <f t="shared" si="10"/>
        <v>800</v>
      </c>
      <c r="G35" s="3">
        <f>+'[8]Colector Krahmer I'!$AB$26</f>
        <v>294.93713462469395</v>
      </c>
      <c r="H35" s="3">
        <f t="shared" si="6"/>
        <v>23.525091743198118</v>
      </c>
      <c r="L35" s="2">
        <f t="shared" si="11"/>
        <v>2028</v>
      </c>
      <c r="M35" s="1"/>
      <c r="N35" s="4"/>
      <c r="O35" s="3"/>
      <c r="P35" s="1"/>
      <c r="Q35" s="3"/>
      <c r="R35" s="1"/>
    </row>
    <row r="36" spans="2:19" x14ac:dyDescent="0.3">
      <c r="B36" s="2">
        <f t="shared" si="7"/>
        <v>2029</v>
      </c>
      <c r="C36" s="3">
        <f t="shared" si="8"/>
        <v>318.46222636789207</v>
      </c>
      <c r="D36" s="3">
        <f t="shared" si="5"/>
        <v>318.46222636789207</v>
      </c>
      <c r="E36" s="3">
        <f t="shared" si="9"/>
        <v>0.63356046893125184</v>
      </c>
      <c r="F36" s="3">
        <f t="shared" si="10"/>
        <v>800</v>
      </c>
      <c r="G36" s="3">
        <f>+'[9]Colector Krahmer I'!$AB$26</f>
        <v>300.81032093255783</v>
      </c>
      <c r="H36" s="3">
        <f t="shared" si="6"/>
        <v>17.651905435334243</v>
      </c>
      <c r="L36" s="2">
        <f t="shared" si="11"/>
        <v>2029</v>
      </c>
      <c r="M36" s="1"/>
      <c r="N36" s="4"/>
      <c r="O36" s="3"/>
      <c r="P36" s="1"/>
      <c r="Q36" s="3"/>
      <c r="R36" s="1"/>
    </row>
    <row r="37" spans="2:19" x14ac:dyDescent="0.3">
      <c r="B37" s="2">
        <f t="shared" si="7"/>
        <v>2030</v>
      </c>
      <c r="C37" s="3">
        <f t="shared" si="8"/>
        <v>318.46222636789207</v>
      </c>
      <c r="D37" s="3">
        <f t="shared" si="5"/>
        <v>318.46222636789207</v>
      </c>
      <c r="E37" s="3">
        <f t="shared" si="9"/>
        <v>0.63356046893125184</v>
      </c>
      <c r="F37" s="3">
        <f t="shared" si="10"/>
        <v>800</v>
      </c>
      <c r="G37" s="3">
        <f>+'[10]Colector Krahmer I'!$AB$26</f>
        <v>306.74133390098041</v>
      </c>
      <c r="H37" s="3">
        <f t="shared" si="6"/>
        <v>11.720892466911664</v>
      </c>
      <c r="L37" s="2">
        <f t="shared" si="11"/>
        <v>2030</v>
      </c>
      <c r="M37" s="1"/>
      <c r="N37" s="4"/>
      <c r="O37" s="3"/>
      <c r="P37" s="1"/>
      <c r="Q37" s="1"/>
      <c r="R37" s="1"/>
    </row>
    <row r="38" spans="2:19" x14ac:dyDescent="0.3">
      <c r="B38" s="2">
        <f t="shared" si="7"/>
        <v>2031</v>
      </c>
      <c r="C38" s="3">
        <f t="shared" si="8"/>
        <v>318.46222636789207</v>
      </c>
      <c r="D38" s="3">
        <f t="shared" si="5"/>
        <v>318.46222636789207</v>
      </c>
      <c r="E38" s="3">
        <f t="shared" si="9"/>
        <v>0.63356046893125184</v>
      </c>
      <c r="F38" s="3">
        <f t="shared" si="10"/>
        <v>800</v>
      </c>
      <c r="G38" s="3">
        <f>+'[11]Colector Krahmer I'!$AB$26</f>
        <v>312.73973659264618</v>
      </c>
      <c r="H38" s="3">
        <f t="shared" si="6"/>
        <v>5.7224897752458901</v>
      </c>
      <c r="L38" s="2">
        <f t="shared" si="11"/>
        <v>2031</v>
      </c>
      <c r="M38" s="3" t="str">
        <f t="shared" ref="M38:M41" si="12">IF(H38&gt;0,"-",-H38)</f>
        <v>-</v>
      </c>
      <c r="N38" s="4"/>
      <c r="O38" s="3"/>
      <c r="P38" s="1"/>
      <c r="Q38" s="1"/>
      <c r="R38" s="1"/>
    </row>
    <row r="39" spans="2:19" x14ac:dyDescent="0.3">
      <c r="B39" s="2">
        <f t="shared" si="7"/>
        <v>2032</v>
      </c>
      <c r="C39" s="3">
        <f t="shared" si="8"/>
        <v>318.46222636789207</v>
      </c>
      <c r="D39" s="3">
        <f t="shared" si="5"/>
        <v>318.46222636789207</v>
      </c>
      <c r="E39" s="3">
        <f t="shared" si="9"/>
        <v>0.63356046893125184</v>
      </c>
      <c r="F39" s="3">
        <f t="shared" si="10"/>
        <v>800</v>
      </c>
      <c r="G39" s="3">
        <f>+'[12]Colector Krahmer I'!$AB$26</f>
        <v>318.80867941444922</v>
      </c>
      <c r="H39" s="3">
        <f t="shared" si="6"/>
        <v>-0.34645304655714426</v>
      </c>
      <c r="L39" s="2">
        <f t="shared" si="11"/>
        <v>2032</v>
      </c>
      <c r="M39" s="3">
        <f t="shared" si="12"/>
        <v>0.34645304655714426</v>
      </c>
      <c r="N39" s="4">
        <f>+F25</f>
        <v>207.49</v>
      </c>
      <c r="O39" s="3">
        <f>+'[1]Colector Krahmer I (c_Proy)'!$E$66</f>
        <v>500</v>
      </c>
      <c r="P39" s="3">
        <f>+'[1]Colector Krahmer I (c_Proy)'!$AL$66</f>
        <v>91.905863066909774</v>
      </c>
      <c r="Q39" s="3">
        <f>+Q42</f>
        <v>0.54966509106302808</v>
      </c>
      <c r="R39" s="3">
        <f t="shared" ref="R39:R41" si="13">+P39-M39</f>
        <v>91.55941002035263</v>
      </c>
    </row>
    <row r="40" spans="2:19" x14ac:dyDescent="0.3">
      <c r="B40" s="2">
        <f t="shared" si="7"/>
        <v>2033</v>
      </c>
      <c r="C40" s="3">
        <f t="shared" si="8"/>
        <v>318.46222636789207</v>
      </c>
      <c r="D40" s="3">
        <f t="shared" si="5"/>
        <v>318.46222636789207</v>
      </c>
      <c r="E40" s="3">
        <f t="shared" si="9"/>
        <v>0.63356046893125184</v>
      </c>
      <c r="F40" s="3">
        <f t="shared" si="10"/>
        <v>800</v>
      </c>
      <c r="G40" s="3">
        <f>+'[13]Colector Krahmer I'!$AB$26</f>
        <v>324.88691437247678</v>
      </c>
      <c r="H40" s="3">
        <f t="shared" si="6"/>
        <v>-6.4246880045847092</v>
      </c>
      <c r="L40" s="2">
        <f t="shared" si="11"/>
        <v>2033</v>
      </c>
      <c r="M40" s="3">
        <f t="shared" si="12"/>
        <v>6.4246880045847092</v>
      </c>
      <c r="N40" s="4">
        <f>+N39</f>
        <v>207.49</v>
      </c>
      <c r="O40" s="3">
        <f>+O39</f>
        <v>500</v>
      </c>
      <c r="P40" s="3">
        <f>+P39</f>
        <v>91.905863066909774</v>
      </c>
      <c r="Q40" s="3">
        <f>+Q39</f>
        <v>0.54966509106302808</v>
      </c>
      <c r="R40" s="3">
        <f t="shared" si="13"/>
        <v>85.481175062325065</v>
      </c>
    </row>
    <row r="41" spans="2:19" x14ac:dyDescent="0.3">
      <c r="B41" s="2">
        <f t="shared" si="7"/>
        <v>2034</v>
      </c>
      <c r="C41" s="3">
        <f t="shared" si="8"/>
        <v>318.46222636789207</v>
      </c>
      <c r="D41" s="3">
        <f t="shared" si="5"/>
        <v>318.46222636789207</v>
      </c>
      <c r="E41" s="3">
        <f t="shared" si="9"/>
        <v>0.63356046893125184</v>
      </c>
      <c r="F41" s="3">
        <f t="shared" si="10"/>
        <v>800</v>
      </c>
      <c r="G41" s="3">
        <f>+'[14]Colector Krahmer I'!$AB$26</f>
        <v>331.02358927576245</v>
      </c>
      <c r="H41" s="3">
        <f t="shared" si="6"/>
        <v>-12.561362907870375</v>
      </c>
      <c r="L41" s="2">
        <f t="shared" si="11"/>
        <v>2034</v>
      </c>
      <c r="M41" s="3">
        <f t="shared" si="12"/>
        <v>12.561362907870375</v>
      </c>
      <c r="N41" s="4">
        <f>+N40</f>
        <v>207.49</v>
      </c>
      <c r="O41" s="3">
        <f>+O40</f>
        <v>500</v>
      </c>
      <c r="P41" s="3">
        <f>+P40</f>
        <v>91.905863066909774</v>
      </c>
      <c r="Q41" s="3">
        <f>+Q40</f>
        <v>0.54966509106302808</v>
      </c>
      <c r="R41" s="3">
        <f t="shared" si="13"/>
        <v>79.344500159039399</v>
      </c>
    </row>
    <row r="42" spans="2:19" x14ac:dyDescent="0.3">
      <c r="B42" s="2">
        <f t="shared" si="7"/>
        <v>2035</v>
      </c>
      <c r="C42" s="3">
        <f t="shared" si="8"/>
        <v>318.46222636789207</v>
      </c>
      <c r="D42" s="3">
        <f t="shared" si="5"/>
        <v>318.46222636789207</v>
      </c>
      <c r="E42" s="3">
        <f t="shared" si="9"/>
        <v>0.63356046893125184</v>
      </c>
      <c r="F42" s="3">
        <f t="shared" si="10"/>
        <v>800</v>
      </c>
      <c r="G42" s="3">
        <f>+'[15]Colector Krahmer I'!$AB$26</f>
        <v>337.2049370705339</v>
      </c>
      <c r="H42" s="3">
        <f t="shared" si="6"/>
        <v>-18.74271070264183</v>
      </c>
      <c r="L42" s="2">
        <f t="shared" si="11"/>
        <v>2035</v>
      </c>
      <c r="M42" s="3">
        <f t="shared" ref="M42:M43" si="14">IF(H42&gt;0,"-",-H42)</f>
        <v>18.74271070264183</v>
      </c>
      <c r="N42" s="4">
        <f>+F25</f>
        <v>207.49</v>
      </c>
      <c r="O42" s="3">
        <f>+'[1]Colector Krahmer I (c_Proy)'!$E$66</f>
        <v>500</v>
      </c>
      <c r="P42" s="3">
        <f>+'[1]Colector Krahmer I (c_Proy)'!$AL$66</f>
        <v>91.905863066909774</v>
      </c>
      <c r="Q42" s="3">
        <f>+P42/(1000)/(0.25*PI()*(S42/1000)^2)</f>
        <v>0.54966509106302808</v>
      </c>
      <c r="R42" s="3">
        <f t="shared" ref="R42:R43" si="15">+P42-M42</f>
        <v>73.163152364267944</v>
      </c>
      <c r="S42" s="12">
        <f>+'[1]Colector Krahmer I (c_Proy)'!$F$66</f>
        <v>461.4</v>
      </c>
    </row>
    <row r="43" spans="2:19" x14ac:dyDescent="0.3">
      <c r="B43" s="2">
        <f t="shared" si="7"/>
        <v>2036</v>
      </c>
      <c r="C43" s="3">
        <f t="shared" si="8"/>
        <v>318.46222636789207</v>
      </c>
      <c r="D43" s="3">
        <f t="shared" si="5"/>
        <v>318.46222636789207</v>
      </c>
      <c r="E43" s="3">
        <f t="shared" si="9"/>
        <v>0.63356046893125184</v>
      </c>
      <c r="F43" s="3">
        <f t="shared" si="10"/>
        <v>800</v>
      </c>
      <c r="G43" s="3">
        <f>+'[16]Colector Krahmer I'!$AB$26</f>
        <v>343.45646921741434</v>
      </c>
      <c r="H43" s="3">
        <f t="shared" si="6"/>
        <v>-24.994242849522266</v>
      </c>
      <c r="L43" s="2">
        <f t="shared" si="11"/>
        <v>2036</v>
      </c>
      <c r="M43" s="3">
        <f t="shared" si="14"/>
        <v>24.994242849522266</v>
      </c>
      <c r="N43" s="4">
        <f>+N42</f>
        <v>207.49</v>
      </c>
      <c r="O43" s="3">
        <f t="shared" ref="O43:O44" si="16">+O42</f>
        <v>500</v>
      </c>
      <c r="P43" s="3">
        <f t="shared" ref="P43:P44" si="17">+P42</f>
        <v>91.905863066909774</v>
      </c>
      <c r="Q43" s="3">
        <f t="shared" ref="Q43:Q44" si="18">+Q42</f>
        <v>0.54966509106302808</v>
      </c>
      <c r="R43" s="3">
        <f t="shared" si="15"/>
        <v>66.911620217387508</v>
      </c>
    </row>
    <row r="44" spans="2:19" x14ac:dyDescent="0.3">
      <c r="B44" s="2">
        <f t="shared" si="7"/>
        <v>2037</v>
      </c>
      <c r="C44" s="3">
        <f t="shared" si="8"/>
        <v>318.46222636789207</v>
      </c>
      <c r="D44" s="3">
        <f t="shared" si="5"/>
        <v>318.46222636789207</v>
      </c>
      <c r="E44" s="3">
        <f t="shared" si="9"/>
        <v>0.63356046893125184</v>
      </c>
      <c r="F44" s="3">
        <f t="shared" si="10"/>
        <v>800</v>
      </c>
      <c r="G44" s="3">
        <f>+'[1]Colector Krahmer I'!$AB$26</f>
        <v>349.71511222490813</v>
      </c>
      <c r="H44" s="3">
        <f t="shared" si="6"/>
        <v>-31.252885857016054</v>
      </c>
      <c r="I44" s="13">
        <f>+G44/G29-1</f>
        <v>0.35256687475114656</v>
      </c>
      <c r="L44" s="2">
        <f t="shared" si="11"/>
        <v>2037</v>
      </c>
      <c r="M44" s="3">
        <f>IF(H44&gt;0,"-",-H44)</f>
        <v>31.252885857016054</v>
      </c>
      <c r="N44" s="4">
        <f>+N43</f>
        <v>207.49</v>
      </c>
      <c r="O44" s="3">
        <f t="shared" si="16"/>
        <v>500</v>
      </c>
      <c r="P44" s="3">
        <f t="shared" si="17"/>
        <v>91.905863066909774</v>
      </c>
      <c r="Q44" s="3">
        <f t="shared" si="18"/>
        <v>0.54966509106302808</v>
      </c>
      <c r="R44" s="3">
        <f>+P44-M44</f>
        <v>60.65297720989372</v>
      </c>
    </row>
  </sheetData>
  <mergeCells count="14">
    <mergeCell ref="L27:L28"/>
    <mergeCell ref="M27:M28"/>
    <mergeCell ref="N27:Q27"/>
    <mergeCell ref="R27:R28"/>
    <mergeCell ref="B27:B28"/>
    <mergeCell ref="C27:C28"/>
    <mergeCell ref="D27:F27"/>
    <mergeCell ref="G27:G28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2:M23"/>
  <sheetViews>
    <sheetView showGridLines="0" zoomScale="85" zoomScaleNormal="90" workbookViewId="0">
      <selection activeCell="G6" sqref="G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48</v>
      </c>
      <c r="E2" s="6" t="s">
        <v>7</v>
      </c>
      <c r="F2" s="7">
        <f>+'[1]Colector Escobar Phillipi'!$N$19</f>
        <v>98.080000000000013</v>
      </c>
      <c r="G2" s="8" t="s">
        <v>8</v>
      </c>
      <c r="I2" s="16" t="s">
        <v>65</v>
      </c>
      <c r="J2" s="17">
        <v>97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Baquedano'!B6</f>
        <v>2022</v>
      </c>
      <c r="C6" s="3">
        <f>+SUMPRODUCT('[1]Colector Escobar Phillipi'!$AL$17:$AL$19,'[1]Colector Escobar Phillipi'!$M$17:$M$19)/F2</f>
        <v>57.98939816604743</v>
      </c>
      <c r="D6" s="3">
        <f t="shared" ref="D6:D21" si="0">+C6</f>
        <v>57.98939816604743</v>
      </c>
      <c r="E6" s="3">
        <f>D6/(0.25*PI()*(F6/1000)^2)/1000</f>
        <v>0.83929846100722005</v>
      </c>
      <c r="F6" s="3">
        <f>+SUMPRODUCT('[1]Colector Escobar Phillipi'!$F$17:$F$19,'[1]Colector Escobar Phillipi'!$M$17:$M$19)/F2</f>
        <v>296.59999999999997</v>
      </c>
      <c r="G6" s="3">
        <f>+'[2]Colector Escobar Phillipi'!$AB$19</f>
        <v>4.3040072378736172</v>
      </c>
      <c r="H6" s="3">
        <f t="shared" ref="H6:H21" si="1">+D6-G6</f>
        <v>53.68539092817381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57.98939816604743</v>
      </c>
      <c r="D7" s="3">
        <f t="shared" si="0"/>
        <v>57.98939816604743</v>
      </c>
      <c r="E7" s="3">
        <f t="shared" ref="E7:F21" si="4">+E6</f>
        <v>0.83929846100722005</v>
      </c>
      <c r="F7" s="3">
        <f t="shared" si="4"/>
        <v>296.59999999999997</v>
      </c>
      <c r="G7" s="3">
        <f>+'[3]Colector Escobar Phillipi'!$AB$19</f>
        <v>4.3400057020378275</v>
      </c>
      <c r="H7" s="3">
        <f t="shared" si="1"/>
        <v>53.649392464009601</v>
      </c>
      <c r="L7" s="9"/>
    </row>
    <row r="8" spans="1:12" x14ac:dyDescent="0.3">
      <c r="B8" s="2">
        <f t="shared" si="2"/>
        <v>2024</v>
      </c>
      <c r="C8" s="3">
        <f t="shared" si="3"/>
        <v>57.98939816604743</v>
      </c>
      <c r="D8" s="3">
        <f t="shared" si="0"/>
        <v>57.98939816604743</v>
      </c>
      <c r="E8" s="3">
        <f t="shared" si="4"/>
        <v>0.83929846100722005</v>
      </c>
      <c r="F8" s="3">
        <f t="shared" si="4"/>
        <v>296.59999999999997</v>
      </c>
      <c r="G8" s="3">
        <f>+'[4]Colector Escobar Phillipi'!$AB$19</f>
        <v>4.3685993452848875</v>
      </c>
      <c r="H8" s="3">
        <f t="shared" si="1"/>
        <v>53.620798820762545</v>
      </c>
      <c r="L8" s="9"/>
    </row>
    <row r="9" spans="1:12" x14ac:dyDescent="0.3">
      <c r="B9" s="2">
        <f t="shared" si="2"/>
        <v>2025</v>
      </c>
      <c r="C9" s="3">
        <f t="shared" si="3"/>
        <v>57.98939816604743</v>
      </c>
      <c r="D9" s="3">
        <f t="shared" si="0"/>
        <v>57.98939816604743</v>
      </c>
      <c r="E9" s="3">
        <f t="shared" si="4"/>
        <v>0.83929846100722005</v>
      </c>
      <c r="F9" s="3">
        <f t="shared" si="4"/>
        <v>296.59999999999997</v>
      </c>
      <c r="G9" s="3">
        <f>+'[5]Colector Escobar Phillipi'!$AB$19</f>
        <v>4.3976125505768024</v>
      </c>
      <c r="H9" s="3">
        <f t="shared" si="1"/>
        <v>53.591785615470627</v>
      </c>
      <c r="L9" s="9"/>
    </row>
    <row r="10" spans="1:12" x14ac:dyDescent="0.3">
      <c r="B10" s="2">
        <f t="shared" si="2"/>
        <v>2026</v>
      </c>
      <c r="C10" s="3">
        <f t="shared" si="3"/>
        <v>57.98939816604743</v>
      </c>
      <c r="D10" s="3">
        <f t="shared" si="0"/>
        <v>57.98939816604743</v>
      </c>
      <c r="E10" s="3">
        <f t="shared" si="4"/>
        <v>0.83929846100722005</v>
      </c>
      <c r="F10" s="3">
        <f t="shared" si="4"/>
        <v>296.59999999999997</v>
      </c>
      <c r="G10" s="3">
        <f>+'[6]Colector Escobar Phillipi'!$AB$19</f>
        <v>4.427230964174373</v>
      </c>
      <c r="H10" s="3">
        <f t="shared" si="1"/>
        <v>53.562167201873059</v>
      </c>
      <c r="L10" s="9"/>
    </row>
    <row r="11" spans="1:12" x14ac:dyDescent="0.3">
      <c r="B11" s="2">
        <f t="shared" si="2"/>
        <v>2027</v>
      </c>
      <c r="C11" s="3">
        <f t="shared" si="3"/>
        <v>57.98939816604743</v>
      </c>
      <c r="D11" s="3">
        <f t="shared" si="0"/>
        <v>57.98939816604743</v>
      </c>
      <c r="E11" s="3">
        <f t="shared" si="4"/>
        <v>0.83929846100722005</v>
      </c>
      <c r="F11" s="3">
        <f t="shared" si="4"/>
        <v>296.59999999999997</v>
      </c>
      <c r="G11" s="3">
        <f>+'[7]Colector Escobar Phillipi'!$AB$19</f>
        <v>4.457406603235043</v>
      </c>
      <c r="H11" s="3">
        <f t="shared" si="1"/>
        <v>53.531991562812387</v>
      </c>
      <c r="L11" s="9"/>
    </row>
    <row r="12" spans="1:12" x14ac:dyDescent="0.3">
      <c r="B12" s="2">
        <f t="shared" si="2"/>
        <v>2028</v>
      </c>
      <c r="C12" s="3">
        <f t="shared" si="3"/>
        <v>57.98939816604743</v>
      </c>
      <c r="D12" s="3">
        <f t="shared" si="0"/>
        <v>57.98939816604743</v>
      </c>
      <c r="E12" s="3">
        <f t="shared" si="4"/>
        <v>0.83929846100722005</v>
      </c>
      <c r="F12" s="3">
        <f t="shared" si="4"/>
        <v>296.59999999999997</v>
      </c>
      <c r="G12" s="3">
        <f>+'[8]Colector Escobar Phillipi'!$AB$19</f>
        <v>4.4882405474394886</v>
      </c>
      <c r="H12" s="3">
        <f t="shared" si="1"/>
        <v>53.501157618607941</v>
      </c>
      <c r="L12" s="9"/>
    </row>
    <row r="13" spans="1:12" x14ac:dyDescent="0.3">
      <c r="B13" s="2">
        <f t="shared" si="2"/>
        <v>2029</v>
      </c>
      <c r="C13" s="3">
        <f t="shared" si="3"/>
        <v>57.98939816604743</v>
      </c>
      <c r="D13" s="3">
        <f t="shared" si="0"/>
        <v>57.98939816604743</v>
      </c>
      <c r="E13" s="3">
        <f t="shared" si="4"/>
        <v>0.83929846100722005</v>
      </c>
      <c r="F13" s="3">
        <f t="shared" si="4"/>
        <v>296.59999999999997</v>
      </c>
      <c r="G13" s="3">
        <f>+'[9]Colector Escobar Phillipi'!$AB$19</f>
        <v>4.5194836942418144</v>
      </c>
      <c r="H13" s="3">
        <f t="shared" si="1"/>
        <v>53.469914471805616</v>
      </c>
      <c r="L13" s="9"/>
    </row>
    <row r="14" spans="1:12" x14ac:dyDescent="0.3">
      <c r="B14" s="2">
        <f t="shared" si="2"/>
        <v>2030</v>
      </c>
      <c r="C14" s="3">
        <f t="shared" si="3"/>
        <v>57.98939816604743</v>
      </c>
      <c r="D14" s="3">
        <f t="shared" si="0"/>
        <v>57.98939816604743</v>
      </c>
      <c r="E14" s="3">
        <f t="shared" si="4"/>
        <v>0.83929846100722005</v>
      </c>
      <c r="F14" s="3">
        <f t="shared" si="4"/>
        <v>296.59999999999997</v>
      </c>
      <c r="G14" s="3">
        <f>+'[10]Colector Escobar Phillipi'!$AB$19</f>
        <v>4.5513391813938213</v>
      </c>
      <c r="H14" s="3">
        <f t="shared" si="1"/>
        <v>53.438058984653608</v>
      </c>
      <c r="L14" s="9"/>
    </row>
    <row r="15" spans="1:12" x14ac:dyDescent="0.3">
      <c r="B15" s="2">
        <f t="shared" si="2"/>
        <v>2031</v>
      </c>
      <c r="C15" s="3">
        <f t="shared" si="3"/>
        <v>57.98939816604743</v>
      </c>
      <c r="D15" s="3">
        <f t="shared" si="0"/>
        <v>57.98939816604743</v>
      </c>
      <c r="E15" s="3">
        <f t="shared" si="4"/>
        <v>0.83929846100722005</v>
      </c>
      <c r="F15" s="3">
        <f t="shared" si="4"/>
        <v>296.59999999999997</v>
      </c>
      <c r="G15" s="3">
        <f>+'[11]Colector Escobar Phillipi'!$AB$19</f>
        <v>4.5837582943066568</v>
      </c>
      <c r="H15" s="3">
        <f t="shared" si="1"/>
        <v>53.405639871740775</v>
      </c>
      <c r="L15" s="9"/>
    </row>
    <row r="16" spans="1:12" x14ac:dyDescent="0.3">
      <c r="B16" s="2">
        <f t="shared" si="2"/>
        <v>2032</v>
      </c>
      <c r="C16" s="3">
        <f t="shared" si="3"/>
        <v>57.98939816604743</v>
      </c>
      <c r="D16" s="3">
        <f t="shared" si="0"/>
        <v>57.98939816604743</v>
      </c>
      <c r="E16" s="3">
        <f t="shared" si="4"/>
        <v>0.83929846100722005</v>
      </c>
      <c r="F16" s="3">
        <f t="shared" si="4"/>
        <v>296.59999999999997</v>
      </c>
      <c r="G16" s="3">
        <f>+'[12]Colector Escobar Phillipi'!$AB$19</f>
        <v>4.616845821571907</v>
      </c>
      <c r="H16" s="3">
        <f t="shared" si="1"/>
        <v>53.372552344475523</v>
      </c>
      <c r="L16" s="9"/>
    </row>
    <row r="17" spans="2:13" x14ac:dyDescent="0.3">
      <c r="B17" s="2">
        <f t="shared" si="2"/>
        <v>2033</v>
      </c>
      <c r="C17" s="3">
        <f t="shared" si="3"/>
        <v>57.98939816604743</v>
      </c>
      <c r="D17" s="3">
        <f t="shared" si="0"/>
        <v>57.98939816604743</v>
      </c>
      <c r="E17" s="3">
        <f t="shared" si="4"/>
        <v>0.83929846100722005</v>
      </c>
      <c r="F17" s="3">
        <f t="shared" si="4"/>
        <v>296.59999999999997</v>
      </c>
      <c r="G17" s="3">
        <f>+'[13]Colector Escobar Phillipi'!$AB$19</f>
        <v>4.6503448469406701</v>
      </c>
      <c r="H17" s="3">
        <f t="shared" si="1"/>
        <v>53.33905331910676</v>
      </c>
      <c r="L17" s="9"/>
    </row>
    <row r="18" spans="2:13" x14ac:dyDescent="0.3">
      <c r="B18" s="2">
        <f t="shared" si="2"/>
        <v>2034</v>
      </c>
      <c r="C18" s="3">
        <f t="shared" si="3"/>
        <v>57.98939816604743</v>
      </c>
      <c r="D18" s="3">
        <f t="shared" si="0"/>
        <v>57.98939816604743</v>
      </c>
      <c r="E18" s="3">
        <f t="shared" si="4"/>
        <v>0.83929846100722005</v>
      </c>
      <c r="F18" s="3">
        <f t="shared" si="4"/>
        <v>296.59999999999997</v>
      </c>
      <c r="G18" s="3">
        <f>+'[14]Colector Escobar Phillipi'!$AB$19</f>
        <v>4.6844543723619383</v>
      </c>
      <c r="H18" s="3">
        <f t="shared" si="1"/>
        <v>53.304943793685489</v>
      </c>
      <c r="L18" s="9"/>
    </row>
    <row r="19" spans="2:13" x14ac:dyDescent="0.3">
      <c r="B19" s="2">
        <f t="shared" si="2"/>
        <v>2035</v>
      </c>
      <c r="C19" s="3">
        <f t="shared" si="3"/>
        <v>57.98939816604743</v>
      </c>
      <c r="D19" s="3">
        <f t="shared" si="0"/>
        <v>57.98939816604743</v>
      </c>
      <c r="E19" s="3">
        <f t="shared" si="4"/>
        <v>0.83929846100722005</v>
      </c>
      <c r="F19" s="3">
        <f t="shared" si="4"/>
        <v>296.59999999999997</v>
      </c>
      <c r="G19" s="3">
        <f>+'[15]Colector Escobar Phillipi'!$AB$19</f>
        <v>4.7191385285522607</v>
      </c>
      <c r="H19" s="3">
        <f t="shared" si="1"/>
        <v>53.270259637495172</v>
      </c>
      <c r="L19" s="9"/>
    </row>
    <row r="20" spans="2:13" x14ac:dyDescent="0.3">
      <c r="B20" s="2">
        <f t="shared" si="2"/>
        <v>2036</v>
      </c>
      <c r="C20" s="3">
        <f t="shared" si="3"/>
        <v>57.98939816604743</v>
      </c>
      <c r="D20" s="3">
        <f t="shared" si="0"/>
        <v>57.98939816604743</v>
      </c>
      <c r="E20" s="3">
        <f t="shared" si="4"/>
        <v>0.83929846100722005</v>
      </c>
      <c r="F20" s="3">
        <f t="shared" si="4"/>
        <v>296.59999999999997</v>
      </c>
      <c r="G20" s="3">
        <f>+'[16]Colector Escobar Phillipi'!$AB$19</f>
        <v>4.7544965460661528</v>
      </c>
      <c r="H20" s="3">
        <f t="shared" si="1"/>
        <v>53.234901619981279</v>
      </c>
      <c r="L20" s="9"/>
    </row>
    <row r="21" spans="2:13" x14ac:dyDescent="0.3">
      <c r="B21" s="2">
        <f t="shared" si="2"/>
        <v>2037</v>
      </c>
      <c r="C21" s="3">
        <f t="shared" si="3"/>
        <v>57.98939816604743</v>
      </c>
      <c r="D21" s="3">
        <f t="shared" si="0"/>
        <v>57.98939816604743</v>
      </c>
      <c r="E21" s="3">
        <f t="shared" si="4"/>
        <v>0.83929846100722005</v>
      </c>
      <c r="F21" s="3">
        <f t="shared" si="4"/>
        <v>296.59999999999997</v>
      </c>
      <c r="G21" s="3">
        <f>+'[1]Colector Escobar Phillipi'!$AB$19</f>
        <v>4.7902549761269819</v>
      </c>
      <c r="H21" s="3">
        <f t="shared" si="1"/>
        <v>53.199143189920449</v>
      </c>
      <c r="I21" s="13">
        <f>+G21/G6-1</f>
        <v>0.1129755856297292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2:S44"/>
  <sheetViews>
    <sheetView showGridLines="0" topLeftCell="C1" zoomScale="85" zoomScaleNormal="90" workbookViewId="0">
      <selection activeCell="M13" sqref="M13:R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9" x14ac:dyDescent="0.3">
      <c r="B2" s="5" t="s">
        <v>42</v>
      </c>
      <c r="E2" s="6" t="s">
        <v>7</v>
      </c>
      <c r="F2" s="7">
        <f>+'[1]Colector Baquedano'!$N$23</f>
        <v>448.12</v>
      </c>
      <c r="G2" s="8" t="s">
        <v>8</v>
      </c>
      <c r="L2" s="5" t="s">
        <v>77</v>
      </c>
      <c r="O2" s="6"/>
      <c r="P2" s="7"/>
      <c r="Q2" s="8"/>
    </row>
    <row r="3" spans="1:19" x14ac:dyDescent="0.3">
      <c r="B3" s="12" t="s">
        <v>71</v>
      </c>
    </row>
    <row r="4" spans="1:19" ht="13.5" customHeight="1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  <c r="L4" s="42" t="s">
        <v>0</v>
      </c>
      <c r="M4" s="42" t="s">
        <v>13</v>
      </c>
      <c r="N4" s="43" t="s">
        <v>14</v>
      </c>
      <c r="O4" s="44"/>
      <c r="P4" s="44"/>
      <c r="Q4" s="45"/>
      <c r="R4" s="46" t="s">
        <v>19</v>
      </c>
    </row>
    <row r="5" spans="1:19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42"/>
      <c r="M5" s="42"/>
      <c r="N5" s="18" t="s">
        <v>17</v>
      </c>
      <c r="O5" s="18" t="s">
        <v>16</v>
      </c>
      <c r="P5" s="18" t="s">
        <v>15</v>
      </c>
      <c r="Q5" s="18" t="s">
        <v>18</v>
      </c>
      <c r="R5" s="47"/>
    </row>
    <row r="6" spans="1:19" x14ac:dyDescent="0.3">
      <c r="A6" s="12" t="s">
        <v>6</v>
      </c>
      <c r="B6" s="2">
        <f>+'Colec Sta Maria'!B6</f>
        <v>2022</v>
      </c>
      <c r="C6" s="3">
        <f>+SUMPRODUCT('[1]Colector Baquedano'!$AL$17:$AL$23,'[1]Colector Baquedano'!$M$17:$M$23)/F2</f>
        <v>115.04305088913932</v>
      </c>
      <c r="D6" s="3">
        <f t="shared" ref="D6:D21" si="0">+C6</f>
        <v>115.04305088913932</v>
      </c>
      <c r="E6" s="3">
        <f>D6/(0.25*PI()*(F6/1000)^2)/1000</f>
        <v>0.9154835108689493</v>
      </c>
      <c r="F6" s="3">
        <f>+SUMPRODUCT('[1]Colector Baquedano'!$F$17:$F$23,'[1]Colector Baquedano'!$M$17:$M$23)/F2</f>
        <v>400</v>
      </c>
      <c r="G6" s="3">
        <f>+'[2]Colector Baquedano'!$AB$23</f>
        <v>102.49342280079945</v>
      </c>
      <c r="H6" s="3">
        <f t="shared" ref="H6:H21" si="1">+D6-G6</f>
        <v>12.549628088339873</v>
      </c>
      <c r="L6" s="2">
        <f>+B6</f>
        <v>2022</v>
      </c>
      <c r="M6" s="1" t="str">
        <f t="shared" ref="M6:M16" si="2">+IF(H6&gt;0,"",-H6)</f>
        <v/>
      </c>
      <c r="N6" s="14"/>
      <c r="O6" s="14"/>
      <c r="P6" s="14"/>
      <c r="Q6" s="14"/>
      <c r="R6" s="1"/>
    </row>
    <row r="7" spans="1:19" x14ac:dyDescent="0.3">
      <c r="B7" s="2">
        <f t="shared" ref="B7:B21" si="3">+B6+1</f>
        <v>2023</v>
      </c>
      <c r="C7" s="3">
        <f t="shared" ref="C7:C21" si="4">+C6</f>
        <v>115.04305088913932</v>
      </c>
      <c r="D7" s="3">
        <f t="shared" si="0"/>
        <v>115.04305088913932</v>
      </c>
      <c r="E7" s="3">
        <f t="shared" ref="E7:F21" si="5">+E6</f>
        <v>0.9154835108689493</v>
      </c>
      <c r="F7" s="3">
        <f t="shared" si="5"/>
        <v>400</v>
      </c>
      <c r="G7" s="3">
        <f>+'[3]Colector Baquedano'!$AB$23</f>
        <v>104.98681298407976</v>
      </c>
      <c r="H7" s="3">
        <f t="shared" si="1"/>
        <v>10.056237905059561</v>
      </c>
      <c r="L7" s="2">
        <f t="shared" ref="L7:L21" si="6">+L6+1</f>
        <v>2023</v>
      </c>
      <c r="M7" s="1" t="str">
        <f t="shared" si="2"/>
        <v/>
      </c>
      <c r="N7" s="14"/>
      <c r="O7" s="14"/>
      <c r="P7" s="14"/>
      <c r="Q7" s="14"/>
      <c r="R7" s="1"/>
    </row>
    <row r="8" spans="1:19" x14ac:dyDescent="0.3">
      <c r="B8" s="2">
        <f t="shared" si="3"/>
        <v>2024</v>
      </c>
      <c r="C8" s="3">
        <f t="shared" si="4"/>
        <v>115.04305088913932</v>
      </c>
      <c r="D8" s="3">
        <f t="shared" si="0"/>
        <v>115.04305088913932</v>
      </c>
      <c r="E8" s="3">
        <f t="shared" si="5"/>
        <v>0.9154835108689493</v>
      </c>
      <c r="F8" s="3">
        <f t="shared" si="5"/>
        <v>400</v>
      </c>
      <c r="G8" s="3">
        <f>+'[4]Colector Baquedano'!$AB$23</f>
        <v>106.84977583364609</v>
      </c>
      <c r="H8" s="3">
        <f t="shared" si="1"/>
        <v>8.1932750554932312</v>
      </c>
      <c r="L8" s="2">
        <f t="shared" si="6"/>
        <v>2024</v>
      </c>
      <c r="M8" s="1" t="str">
        <f t="shared" si="2"/>
        <v/>
      </c>
      <c r="N8" s="4"/>
      <c r="O8" s="3"/>
      <c r="P8" s="1"/>
      <c r="Q8" s="3"/>
      <c r="R8" s="1"/>
    </row>
    <row r="9" spans="1:19" x14ac:dyDescent="0.3">
      <c r="B9" s="2">
        <f t="shared" si="3"/>
        <v>2025</v>
      </c>
      <c r="C9" s="3">
        <f t="shared" si="4"/>
        <v>115.04305088913932</v>
      </c>
      <c r="D9" s="3">
        <f t="shared" si="0"/>
        <v>115.04305088913932</v>
      </c>
      <c r="E9" s="3">
        <f t="shared" si="5"/>
        <v>0.9154835108689493</v>
      </c>
      <c r="F9" s="3">
        <f t="shared" si="5"/>
        <v>400</v>
      </c>
      <c r="G9" s="3">
        <f>+'[5]Colector Baquedano'!$AB$23</f>
        <v>108.71870330514756</v>
      </c>
      <c r="H9" s="3">
        <f t="shared" si="1"/>
        <v>6.3243475839917664</v>
      </c>
      <c r="L9" s="2">
        <f t="shared" si="6"/>
        <v>2025</v>
      </c>
      <c r="M9" s="1" t="str">
        <f t="shared" si="2"/>
        <v/>
      </c>
      <c r="N9" s="4"/>
      <c r="O9" s="3"/>
      <c r="P9" s="1"/>
      <c r="Q9" s="3"/>
      <c r="R9" s="1"/>
    </row>
    <row r="10" spans="1:19" x14ac:dyDescent="0.3">
      <c r="B10" s="2">
        <f t="shared" si="3"/>
        <v>2026</v>
      </c>
      <c r="C10" s="3">
        <f t="shared" si="4"/>
        <v>115.04305088913932</v>
      </c>
      <c r="D10" s="3">
        <f t="shared" si="0"/>
        <v>115.04305088913932</v>
      </c>
      <c r="E10" s="3">
        <f t="shared" si="5"/>
        <v>0.9154835108689493</v>
      </c>
      <c r="F10" s="3">
        <f t="shared" si="5"/>
        <v>400</v>
      </c>
      <c r="G10" s="3">
        <f>+'[6]Colector Baquedano'!$AB$23</f>
        <v>110.60753898717128</v>
      </c>
      <c r="H10" s="3">
        <f t="shared" si="1"/>
        <v>4.4355119019680416</v>
      </c>
      <c r="L10" s="2">
        <f t="shared" si="6"/>
        <v>2026</v>
      </c>
      <c r="M10" s="1" t="str">
        <f t="shared" si="2"/>
        <v/>
      </c>
      <c r="N10" s="4"/>
      <c r="O10" s="3"/>
      <c r="P10" s="1"/>
      <c r="Q10" s="3"/>
      <c r="R10" s="1"/>
    </row>
    <row r="11" spans="1:19" x14ac:dyDescent="0.3">
      <c r="B11" s="2">
        <f t="shared" si="3"/>
        <v>2027</v>
      </c>
      <c r="C11" s="3">
        <f t="shared" si="4"/>
        <v>115.04305088913932</v>
      </c>
      <c r="D11" s="3">
        <f t="shared" si="0"/>
        <v>115.04305088913932</v>
      </c>
      <c r="E11" s="3">
        <f t="shared" si="5"/>
        <v>0.9154835108689493</v>
      </c>
      <c r="F11" s="3">
        <f t="shared" si="5"/>
        <v>400</v>
      </c>
      <c r="G11" s="3">
        <f>+'[7]Colector Baquedano'!$AB$23</f>
        <v>112.51277075129416</v>
      </c>
      <c r="H11" s="3">
        <f t="shared" si="1"/>
        <v>2.5302801378451676</v>
      </c>
      <c r="L11" s="2">
        <f t="shared" si="6"/>
        <v>2027</v>
      </c>
      <c r="M11" s="1" t="str">
        <f t="shared" si="2"/>
        <v/>
      </c>
      <c r="N11" s="4"/>
      <c r="O11" s="3"/>
      <c r="P11" s="1"/>
      <c r="Q11" s="3"/>
      <c r="R11" s="1"/>
    </row>
    <row r="12" spans="1:19" x14ac:dyDescent="0.3">
      <c r="B12" s="2">
        <f t="shared" si="3"/>
        <v>2028</v>
      </c>
      <c r="C12" s="3">
        <f t="shared" si="4"/>
        <v>115.04305088913932</v>
      </c>
      <c r="D12" s="3">
        <f t="shared" si="0"/>
        <v>115.04305088913932</v>
      </c>
      <c r="E12" s="3">
        <f t="shared" si="5"/>
        <v>0.9154835108689493</v>
      </c>
      <c r="F12" s="3">
        <f t="shared" si="5"/>
        <v>400</v>
      </c>
      <c r="G12" s="3">
        <f>+'[8]Colector Baquedano'!$AB$23</f>
        <v>114.44166239108431</v>
      </c>
      <c r="H12" s="3">
        <f t="shared" si="1"/>
        <v>0.60138849805501593</v>
      </c>
      <c r="L12" s="2">
        <f t="shared" si="6"/>
        <v>2028</v>
      </c>
      <c r="M12" s="1" t="str">
        <f t="shared" si="2"/>
        <v/>
      </c>
      <c r="N12" s="4"/>
      <c r="O12" s="3"/>
      <c r="P12" s="1"/>
      <c r="Q12" s="3"/>
      <c r="R12" s="1"/>
    </row>
    <row r="13" spans="1:19" x14ac:dyDescent="0.3">
      <c r="B13" s="2">
        <f t="shared" si="3"/>
        <v>2029</v>
      </c>
      <c r="C13" s="3">
        <f t="shared" si="4"/>
        <v>115.04305088913932</v>
      </c>
      <c r="D13" s="3">
        <f t="shared" si="0"/>
        <v>115.04305088913932</v>
      </c>
      <c r="E13" s="3">
        <f t="shared" si="5"/>
        <v>0.9154835108689493</v>
      </c>
      <c r="F13" s="3">
        <f t="shared" si="5"/>
        <v>400</v>
      </c>
      <c r="G13" s="3">
        <f>+'[9]Colector Baquedano'!$AB$23</f>
        <v>116.37582155567287</v>
      </c>
      <c r="H13" s="3">
        <f t="shared" si="1"/>
        <v>-1.3327706665335484</v>
      </c>
      <c r="L13" s="2">
        <f t="shared" si="6"/>
        <v>2029</v>
      </c>
      <c r="M13" s="3">
        <f t="shared" si="2"/>
        <v>1.3327706665335484</v>
      </c>
      <c r="N13" s="4">
        <f>+F2</f>
        <v>448.12</v>
      </c>
      <c r="O13" s="3">
        <f>+O16</f>
        <v>315</v>
      </c>
      <c r="P13" s="3">
        <f>+P16</f>
        <v>61.86837949389632</v>
      </c>
      <c r="Q13" s="3">
        <f>+Q16</f>
        <v>0.93279807139310722</v>
      </c>
      <c r="R13" s="3">
        <f t="shared" ref="R13:R15" si="7">+P13-M13</f>
        <v>60.535608827362772</v>
      </c>
    </row>
    <row r="14" spans="1:19" x14ac:dyDescent="0.3">
      <c r="B14" s="2">
        <f t="shared" si="3"/>
        <v>2030</v>
      </c>
      <c r="C14" s="3">
        <f t="shared" si="4"/>
        <v>115.04305088913932</v>
      </c>
      <c r="D14" s="3">
        <f t="shared" si="0"/>
        <v>115.04305088913932</v>
      </c>
      <c r="E14" s="3">
        <f t="shared" si="5"/>
        <v>0.9154835108689493</v>
      </c>
      <c r="F14" s="3">
        <f t="shared" si="5"/>
        <v>400</v>
      </c>
      <c r="G14" s="3">
        <f>+'[10]Colector Baquedano'!$AB$23</f>
        <v>118.32996216666433</v>
      </c>
      <c r="H14" s="3">
        <f t="shared" si="1"/>
        <v>-3.2869112775250073</v>
      </c>
      <c r="L14" s="2">
        <f t="shared" si="6"/>
        <v>2030</v>
      </c>
      <c r="M14" s="3">
        <f t="shared" si="2"/>
        <v>3.2869112775250073</v>
      </c>
      <c r="N14" s="4">
        <f>+N13</f>
        <v>448.12</v>
      </c>
      <c r="O14" s="3">
        <f>+O13</f>
        <v>315</v>
      </c>
      <c r="P14" s="3">
        <f t="shared" ref="P14:P15" si="8">+P17</f>
        <v>61.86837949389632</v>
      </c>
      <c r="Q14" s="3">
        <f>+Q13</f>
        <v>0.93279807139310722</v>
      </c>
      <c r="R14" s="3">
        <f t="shared" si="7"/>
        <v>58.581468216371313</v>
      </c>
    </row>
    <row r="15" spans="1:19" x14ac:dyDescent="0.3">
      <c r="B15" s="2">
        <f t="shared" si="3"/>
        <v>2031</v>
      </c>
      <c r="C15" s="3">
        <f t="shared" si="4"/>
        <v>115.04305088913932</v>
      </c>
      <c r="D15" s="3">
        <f t="shared" si="0"/>
        <v>115.04305088913932</v>
      </c>
      <c r="E15" s="3">
        <f t="shared" si="5"/>
        <v>0.9154835108689493</v>
      </c>
      <c r="F15" s="3">
        <f t="shared" si="5"/>
        <v>400</v>
      </c>
      <c r="G15" s="3">
        <f>+'[11]Colector Baquedano'!$AB$23</f>
        <v>120.30026868401717</v>
      </c>
      <c r="H15" s="3">
        <f t="shared" si="1"/>
        <v>-5.257217794877846</v>
      </c>
      <c r="L15" s="2">
        <f t="shared" si="6"/>
        <v>2031</v>
      </c>
      <c r="M15" s="3">
        <f t="shared" si="2"/>
        <v>5.257217794877846</v>
      </c>
      <c r="N15" s="4">
        <f t="shared" ref="N15:N16" si="9">+N14</f>
        <v>448.12</v>
      </c>
      <c r="O15" s="3">
        <f>+O14</f>
        <v>315</v>
      </c>
      <c r="P15" s="3">
        <f t="shared" si="8"/>
        <v>61.86837949389632</v>
      </c>
      <c r="Q15" s="3">
        <f>+Q14</f>
        <v>0.93279807139310722</v>
      </c>
      <c r="R15" s="3">
        <f t="shared" si="7"/>
        <v>56.611161699018474</v>
      </c>
    </row>
    <row r="16" spans="1:19" x14ac:dyDescent="0.3">
      <c r="B16" s="2">
        <f t="shared" si="3"/>
        <v>2032</v>
      </c>
      <c r="C16" s="3">
        <f t="shared" si="4"/>
        <v>115.04305088913932</v>
      </c>
      <c r="D16" s="3">
        <f t="shared" si="0"/>
        <v>115.04305088913932</v>
      </c>
      <c r="E16" s="3">
        <f t="shared" si="5"/>
        <v>0.9154835108689493</v>
      </c>
      <c r="F16" s="3">
        <f t="shared" si="5"/>
        <v>400</v>
      </c>
      <c r="G16" s="3">
        <f>+'[12]Colector Baquedano'!$AB$23</f>
        <v>122.29440062709861</v>
      </c>
      <c r="H16" s="3">
        <f t="shared" si="1"/>
        <v>-7.2513497379592877</v>
      </c>
      <c r="L16" s="2">
        <f t="shared" si="6"/>
        <v>2032</v>
      </c>
      <c r="M16" s="3">
        <f t="shared" si="2"/>
        <v>7.2513497379592877</v>
      </c>
      <c r="N16" s="4">
        <f t="shared" si="9"/>
        <v>448.12</v>
      </c>
      <c r="O16" s="3">
        <f>+'[1]Colector Baquedano (c_Proy)'!$E$80</f>
        <v>315</v>
      </c>
      <c r="P16" s="3">
        <f>+'[1]Colector Baquedano (c_Proy)'!$AL$80</f>
        <v>61.86837949389632</v>
      </c>
      <c r="Q16" s="3">
        <f>+P16/1000/(0.25*PI()*(S16/1000)^2)</f>
        <v>0.93279807139310722</v>
      </c>
      <c r="R16" s="3">
        <f t="shared" ref="R16:R17" si="10">+P16-M16</f>
        <v>54.617029755937033</v>
      </c>
      <c r="S16" s="12">
        <f>+'[1]Colector Baquedano (c_Proy)'!$F$80</f>
        <v>290.60000000000002</v>
      </c>
    </row>
    <row r="17" spans="1:18" x14ac:dyDescent="0.3">
      <c r="B17" s="2">
        <f t="shared" si="3"/>
        <v>2033</v>
      </c>
      <c r="C17" s="3">
        <f t="shared" si="4"/>
        <v>115.04305088913932</v>
      </c>
      <c r="D17" s="3">
        <f t="shared" si="0"/>
        <v>115.04305088913932</v>
      </c>
      <c r="E17" s="3">
        <f t="shared" si="5"/>
        <v>0.9154835108689493</v>
      </c>
      <c r="F17" s="3">
        <f t="shared" si="5"/>
        <v>400</v>
      </c>
      <c r="G17" s="3">
        <f>+'[13]Colector Baquedano'!$AB$23</f>
        <v>124.29286032189049</v>
      </c>
      <c r="H17" s="3">
        <f t="shared" si="1"/>
        <v>-9.2498094327511637</v>
      </c>
      <c r="L17" s="2">
        <f t="shared" si="6"/>
        <v>2033</v>
      </c>
      <c r="M17" s="3">
        <f>+IF(H17&gt;0,"",-H17)</f>
        <v>9.2498094327511637</v>
      </c>
      <c r="N17" s="4">
        <f>+N16</f>
        <v>448.12</v>
      </c>
      <c r="O17" s="3">
        <f>+O16</f>
        <v>315</v>
      </c>
      <c r="P17" s="3">
        <f>+P16</f>
        <v>61.86837949389632</v>
      </c>
      <c r="Q17" s="3">
        <f>+Q16</f>
        <v>0.93279807139310722</v>
      </c>
      <c r="R17" s="3">
        <f t="shared" si="10"/>
        <v>52.618570061145157</v>
      </c>
    </row>
    <row r="18" spans="1:18" x14ac:dyDescent="0.3">
      <c r="B18" s="2">
        <f t="shared" si="3"/>
        <v>2034</v>
      </c>
      <c r="C18" s="3">
        <f t="shared" si="4"/>
        <v>115.04305088913932</v>
      </c>
      <c r="D18" s="3">
        <f t="shared" si="0"/>
        <v>115.04305088913932</v>
      </c>
      <c r="E18" s="3">
        <f t="shared" si="5"/>
        <v>0.9154835108689493</v>
      </c>
      <c r="F18" s="3">
        <f t="shared" si="5"/>
        <v>400</v>
      </c>
      <c r="G18" s="3">
        <f>+'[14]Colector Baquedano'!$AB$23</f>
        <v>126.31153454103007</v>
      </c>
      <c r="H18" s="3">
        <f t="shared" si="1"/>
        <v>-11.268483651890747</v>
      </c>
      <c r="L18" s="2">
        <f t="shared" si="6"/>
        <v>2034</v>
      </c>
      <c r="M18" s="3">
        <f>+IF(H18&gt;0,"",-H18)</f>
        <v>11.268483651890747</v>
      </c>
      <c r="N18" s="4">
        <f>+N17</f>
        <v>448.12</v>
      </c>
      <c r="O18" s="3">
        <f t="shared" ref="O18:P21" si="11">+O17</f>
        <v>315</v>
      </c>
      <c r="P18" s="3">
        <f t="shared" si="11"/>
        <v>61.86837949389632</v>
      </c>
      <c r="Q18" s="3">
        <f>+Q17</f>
        <v>0.93279807139310722</v>
      </c>
      <c r="R18" s="3">
        <f>+P18-M18</f>
        <v>50.599895842005573</v>
      </c>
    </row>
    <row r="19" spans="1:18" x14ac:dyDescent="0.3">
      <c r="B19" s="2">
        <f t="shared" si="3"/>
        <v>2035</v>
      </c>
      <c r="C19" s="3">
        <f t="shared" si="4"/>
        <v>115.04305088913932</v>
      </c>
      <c r="D19" s="3">
        <f t="shared" si="0"/>
        <v>115.04305088913932</v>
      </c>
      <c r="E19" s="3">
        <f t="shared" si="5"/>
        <v>0.9154835108689493</v>
      </c>
      <c r="F19" s="3">
        <f t="shared" si="5"/>
        <v>400</v>
      </c>
      <c r="G19" s="3">
        <f>+'[15]Colector Baquedano'!$AB$23</f>
        <v>128.3460517869278</v>
      </c>
      <c r="H19" s="3">
        <f t="shared" si="1"/>
        <v>-13.303000897788479</v>
      </c>
      <c r="L19" s="2">
        <f t="shared" si="6"/>
        <v>2035</v>
      </c>
      <c r="M19" s="3">
        <f>+IF(H19&gt;0,"",-H19)</f>
        <v>13.303000897788479</v>
      </c>
      <c r="N19" s="4">
        <f>+N18</f>
        <v>448.12</v>
      </c>
      <c r="O19" s="3">
        <f t="shared" si="11"/>
        <v>315</v>
      </c>
      <c r="P19" s="3">
        <f t="shared" si="11"/>
        <v>61.86837949389632</v>
      </c>
      <c r="Q19" s="3">
        <f>+Q18</f>
        <v>0.93279807139310722</v>
      </c>
      <c r="R19" s="3">
        <f>+P19-M19</f>
        <v>48.565378596107841</v>
      </c>
    </row>
    <row r="20" spans="1:18" x14ac:dyDescent="0.3">
      <c r="B20" s="2">
        <f t="shared" si="3"/>
        <v>2036</v>
      </c>
      <c r="C20" s="3">
        <f t="shared" si="4"/>
        <v>115.04305088913932</v>
      </c>
      <c r="D20" s="3">
        <f t="shared" si="0"/>
        <v>115.04305088913932</v>
      </c>
      <c r="E20" s="3">
        <f t="shared" si="5"/>
        <v>0.9154835108689493</v>
      </c>
      <c r="F20" s="3">
        <f t="shared" si="5"/>
        <v>400</v>
      </c>
      <c r="G20" s="3">
        <f>+'[16]Colector Baquedano'!$AB$23</f>
        <v>130.40463979935248</v>
      </c>
      <c r="H20" s="3">
        <f t="shared" si="1"/>
        <v>-15.361588910213158</v>
      </c>
      <c r="L20" s="2">
        <f t="shared" si="6"/>
        <v>2036</v>
      </c>
      <c r="M20" s="3">
        <f>+IF(H20&gt;0,"",-H20)</f>
        <v>15.361588910213158</v>
      </c>
      <c r="N20" s="4">
        <f>+N19</f>
        <v>448.12</v>
      </c>
      <c r="O20" s="3">
        <f t="shared" si="11"/>
        <v>315</v>
      </c>
      <c r="P20" s="3">
        <f t="shared" si="11"/>
        <v>61.86837949389632</v>
      </c>
      <c r="Q20" s="3">
        <f>+Q19</f>
        <v>0.93279807139310722</v>
      </c>
      <c r="R20" s="3">
        <f>+P20-M20</f>
        <v>46.506790583683163</v>
      </c>
    </row>
    <row r="21" spans="1:18" x14ac:dyDescent="0.3">
      <c r="B21" s="2">
        <f t="shared" si="3"/>
        <v>2037</v>
      </c>
      <c r="C21" s="3">
        <f t="shared" si="4"/>
        <v>115.04305088913932</v>
      </c>
      <c r="D21" s="3">
        <f t="shared" si="0"/>
        <v>115.04305088913932</v>
      </c>
      <c r="E21" s="3">
        <f t="shared" si="5"/>
        <v>0.9154835108689493</v>
      </c>
      <c r="F21" s="3">
        <f t="shared" si="5"/>
        <v>400</v>
      </c>
      <c r="G21" s="3">
        <f>+'[1]Colector Baquedano'!$AB$23</f>
        <v>132.4668534767267</v>
      </c>
      <c r="H21" s="3">
        <f t="shared" si="1"/>
        <v>-17.423802587587375</v>
      </c>
      <c r="I21" s="13"/>
      <c r="L21" s="2">
        <f t="shared" si="6"/>
        <v>2037</v>
      </c>
      <c r="M21" s="3">
        <f>+IF(H21&gt;0,"",-H21)</f>
        <v>17.423802587587375</v>
      </c>
      <c r="N21" s="4">
        <f>+N20</f>
        <v>448.12</v>
      </c>
      <c r="O21" s="3">
        <f t="shared" si="11"/>
        <v>315</v>
      </c>
      <c r="P21" s="3">
        <f t="shared" si="11"/>
        <v>61.86837949389632</v>
      </c>
      <c r="Q21" s="3">
        <f>+Q20</f>
        <v>0.93279807139310722</v>
      </c>
      <c r="R21" s="3">
        <f>+P21-M21</f>
        <v>44.444576906308946</v>
      </c>
    </row>
    <row r="22" spans="1:18" x14ac:dyDescent="0.3">
      <c r="L22" s="9"/>
    </row>
    <row r="23" spans="1:18" x14ac:dyDescent="0.3">
      <c r="L23" s="9"/>
    </row>
    <row r="25" spans="1:18" x14ac:dyDescent="0.3">
      <c r="B25" s="5" t="s">
        <v>42</v>
      </c>
      <c r="E25" s="6" t="s">
        <v>7</v>
      </c>
      <c r="F25" s="7">
        <f>+SUM('[1]Colector Baquedano'!$M$24:$M$36)</f>
        <v>841.7700000000001</v>
      </c>
      <c r="G25" s="8" t="s">
        <v>8</v>
      </c>
    </row>
    <row r="26" spans="1:18" x14ac:dyDescent="0.3">
      <c r="B26" s="12" t="s">
        <v>72</v>
      </c>
    </row>
    <row r="27" spans="1:18" x14ac:dyDescent="0.3">
      <c r="B27" s="42" t="s">
        <v>0</v>
      </c>
      <c r="C27" s="42" t="s">
        <v>20</v>
      </c>
      <c r="D27" s="42" t="s">
        <v>1</v>
      </c>
      <c r="E27" s="42"/>
      <c r="F27" s="42"/>
      <c r="G27" s="42" t="s">
        <v>21</v>
      </c>
      <c r="H27" s="42" t="s">
        <v>2</v>
      </c>
    </row>
    <row r="28" spans="1:18" x14ac:dyDescent="0.3">
      <c r="B28" s="42"/>
      <c r="C28" s="42"/>
      <c r="D28" s="18" t="s">
        <v>3</v>
      </c>
      <c r="E28" s="18" t="s">
        <v>4</v>
      </c>
      <c r="F28" s="18" t="s">
        <v>5</v>
      </c>
      <c r="G28" s="42"/>
      <c r="H28" s="42"/>
    </row>
    <row r="29" spans="1:18" x14ac:dyDescent="0.3">
      <c r="A29" s="12" t="s">
        <v>6</v>
      </c>
      <c r="B29" s="2">
        <f>+B6</f>
        <v>2022</v>
      </c>
      <c r="C29" s="3">
        <f>+SUMPRODUCT('[1]Colector Baquedano'!$AL$24:$AL$36,'[1]Colector Baquedano'!$M$24:$M$36)/F25</f>
        <v>282.63137018730788</v>
      </c>
      <c r="D29" s="3">
        <f t="shared" ref="D29:D44" si="12">+C29</f>
        <v>282.63137018730788</v>
      </c>
      <c r="E29" s="3">
        <f>D29/(0.25*PI()*(F29/1000)^2)/1000</f>
        <v>1.6537961447246434</v>
      </c>
      <c r="F29" s="3">
        <f>+SUMPRODUCT('[1]Colector Baquedano'!$F$24:$F$36,'[1]Colector Baquedano'!$M$24:$M$36)/F25</f>
        <v>466.47057509771071</v>
      </c>
      <c r="G29" s="3">
        <f>+'[2]Colector Baquedano'!$AB$36</f>
        <v>107.06447259765849</v>
      </c>
      <c r="H29" s="3">
        <f t="shared" ref="H29:H44" si="13">+D29-G29</f>
        <v>175.56689758964939</v>
      </c>
    </row>
    <row r="30" spans="1:18" x14ac:dyDescent="0.3">
      <c r="B30" s="2">
        <f t="shared" ref="B30:B44" si="14">+B29+1</f>
        <v>2023</v>
      </c>
      <c r="C30" s="3">
        <f t="shared" ref="C30:C44" si="15">+C29</f>
        <v>282.63137018730788</v>
      </c>
      <c r="D30" s="3">
        <f t="shared" si="12"/>
        <v>282.63137018730788</v>
      </c>
      <c r="E30" s="3">
        <f t="shared" ref="E30:E44" si="16">+E29</f>
        <v>1.6537961447246434</v>
      </c>
      <c r="F30" s="3">
        <f t="shared" ref="F30:F44" si="17">+F29</f>
        <v>466.47057509771071</v>
      </c>
      <c r="G30" s="3">
        <f>+'[3]Colector Baquedano'!$AB$36</f>
        <v>109.69738024429486</v>
      </c>
      <c r="H30" s="3">
        <f t="shared" si="13"/>
        <v>172.93398994301302</v>
      </c>
    </row>
    <row r="31" spans="1:18" x14ac:dyDescent="0.3">
      <c r="B31" s="2">
        <f t="shared" si="14"/>
        <v>2024</v>
      </c>
      <c r="C31" s="3">
        <f t="shared" si="15"/>
        <v>282.63137018730788</v>
      </c>
      <c r="D31" s="3">
        <f t="shared" si="12"/>
        <v>282.63137018730788</v>
      </c>
      <c r="E31" s="3">
        <f t="shared" si="16"/>
        <v>1.6537961447246434</v>
      </c>
      <c r="F31" s="3">
        <f t="shared" si="17"/>
        <v>466.47057509771071</v>
      </c>
      <c r="G31" s="3">
        <f>+'[4]Colector Baquedano'!$AB$36</f>
        <v>111.66447550939441</v>
      </c>
      <c r="H31" s="3">
        <f t="shared" si="13"/>
        <v>170.96689467791347</v>
      </c>
    </row>
    <row r="32" spans="1:18" x14ac:dyDescent="0.3">
      <c r="B32" s="2">
        <f t="shared" si="14"/>
        <v>2025</v>
      </c>
      <c r="C32" s="3">
        <f t="shared" si="15"/>
        <v>282.63137018730788</v>
      </c>
      <c r="D32" s="3">
        <f t="shared" si="12"/>
        <v>282.63137018730788</v>
      </c>
      <c r="E32" s="3">
        <f t="shared" si="16"/>
        <v>1.6537961447246434</v>
      </c>
      <c r="F32" s="3">
        <f t="shared" si="17"/>
        <v>466.47057509771071</v>
      </c>
      <c r="G32" s="3">
        <f>+'[5]Colector Baquedano'!$AB$36</f>
        <v>113.6378222148698</v>
      </c>
      <c r="H32" s="3">
        <f t="shared" si="13"/>
        <v>168.99354797243808</v>
      </c>
    </row>
    <row r="33" spans="2:8" x14ac:dyDescent="0.3">
      <c r="B33" s="2">
        <f t="shared" si="14"/>
        <v>2026</v>
      </c>
      <c r="C33" s="3">
        <f t="shared" si="15"/>
        <v>282.63137018730788</v>
      </c>
      <c r="D33" s="3">
        <f t="shared" si="12"/>
        <v>282.63137018730788</v>
      </c>
      <c r="E33" s="3">
        <f t="shared" si="16"/>
        <v>1.6537961447246434</v>
      </c>
      <c r="F33" s="3">
        <f t="shared" si="17"/>
        <v>466.47057509771071</v>
      </c>
      <c r="G33" s="3">
        <f>+'[6]Colector Baquedano'!$AB$36</f>
        <v>115.63214431935258</v>
      </c>
      <c r="H33" s="3">
        <f t="shared" si="13"/>
        <v>166.99922586795532</v>
      </c>
    </row>
    <row r="34" spans="2:8" x14ac:dyDescent="0.3">
      <c r="B34" s="2">
        <f t="shared" si="14"/>
        <v>2027</v>
      </c>
      <c r="C34" s="3">
        <f t="shared" si="15"/>
        <v>282.63137018730788</v>
      </c>
      <c r="D34" s="3">
        <f t="shared" si="12"/>
        <v>282.63137018730788</v>
      </c>
      <c r="E34" s="3">
        <f t="shared" si="16"/>
        <v>1.6537961447246434</v>
      </c>
      <c r="F34" s="3">
        <f t="shared" si="17"/>
        <v>466.47057509771071</v>
      </c>
      <c r="G34" s="3">
        <f>+'[7]Colector Baquedano'!$AB$36</f>
        <v>117.64373280727773</v>
      </c>
      <c r="H34" s="3">
        <f t="shared" si="13"/>
        <v>164.98763738003015</v>
      </c>
    </row>
    <row r="35" spans="2:8" x14ac:dyDescent="0.3">
      <c r="B35" s="2">
        <f t="shared" si="14"/>
        <v>2028</v>
      </c>
      <c r="C35" s="3">
        <f t="shared" si="15"/>
        <v>282.63137018730788</v>
      </c>
      <c r="D35" s="3">
        <f t="shared" si="12"/>
        <v>282.63137018730788</v>
      </c>
      <c r="E35" s="3">
        <f t="shared" si="16"/>
        <v>1.6537961447246434</v>
      </c>
      <c r="F35" s="3">
        <f t="shared" si="17"/>
        <v>466.47057509771071</v>
      </c>
      <c r="G35" s="3">
        <f>+'[8]Colector Baquedano'!$AB$36</f>
        <v>119.68025735267003</v>
      </c>
      <c r="H35" s="3">
        <f t="shared" si="13"/>
        <v>162.95111283463785</v>
      </c>
    </row>
    <row r="36" spans="2:8" x14ac:dyDescent="0.3">
      <c r="B36" s="2">
        <f t="shared" si="14"/>
        <v>2029</v>
      </c>
      <c r="C36" s="3">
        <f t="shared" si="15"/>
        <v>282.63137018730788</v>
      </c>
      <c r="D36" s="3">
        <f t="shared" si="12"/>
        <v>282.63137018730788</v>
      </c>
      <c r="E36" s="3">
        <f t="shared" si="16"/>
        <v>1.6537961447246434</v>
      </c>
      <c r="F36" s="3">
        <f t="shared" si="17"/>
        <v>466.47057509771071</v>
      </c>
      <c r="G36" s="3">
        <f>+'[9]Colector Baquedano'!$AB$36</f>
        <v>121.72229640136477</v>
      </c>
      <c r="H36" s="3">
        <f t="shared" si="13"/>
        <v>160.90907378594312</v>
      </c>
    </row>
    <row r="37" spans="2:8" x14ac:dyDescent="0.3">
      <c r="B37" s="2">
        <f t="shared" si="14"/>
        <v>2030</v>
      </c>
      <c r="C37" s="3">
        <f t="shared" si="15"/>
        <v>282.63137018730788</v>
      </c>
      <c r="D37" s="3">
        <f t="shared" si="12"/>
        <v>282.63137018730788</v>
      </c>
      <c r="E37" s="3">
        <f t="shared" si="16"/>
        <v>1.6537961447246434</v>
      </c>
      <c r="F37" s="3">
        <f t="shared" si="17"/>
        <v>466.47057509771071</v>
      </c>
      <c r="G37" s="3">
        <f>+'[10]Colector Baquedano'!$AB$36</f>
        <v>123.78538646608288</v>
      </c>
      <c r="H37" s="3">
        <f t="shared" si="13"/>
        <v>158.845983721225</v>
      </c>
    </row>
    <row r="38" spans="2:8" x14ac:dyDescent="0.3">
      <c r="B38" s="2">
        <f t="shared" si="14"/>
        <v>2031</v>
      </c>
      <c r="C38" s="3">
        <f t="shared" si="15"/>
        <v>282.63137018730788</v>
      </c>
      <c r="D38" s="3">
        <f t="shared" si="12"/>
        <v>282.63137018730788</v>
      </c>
      <c r="E38" s="3">
        <f t="shared" si="16"/>
        <v>1.6537961447246434</v>
      </c>
      <c r="F38" s="3">
        <f t="shared" si="17"/>
        <v>466.47057509771071</v>
      </c>
      <c r="G38" s="3">
        <f>+'[11]Colector Baquedano'!$AB$36</f>
        <v>125.8654980621028</v>
      </c>
      <c r="H38" s="3">
        <f t="shared" si="13"/>
        <v>156.76587212520508</v>
      </c>
    </row>
    <row r="39" spans="2:8" x14ac:dyDescent="0.3">
      <c r="B39" s="2">
        <f t="shared" si="14"/>
        <v>2032</v>
      </c>
      <c r="C39" s="3">
        <f t="shared" si="15"/>
        <v>282.63137018730788</v>
      </c>
      <c r="D39" s="3">
        <f t="shared" si="12"/>
        <v>282.63137018730788</v>
      </c>
      <c r="E39" s="3">
        <f t="shared" si="16"/>
        <v>1.6537961447246434</v>
      </c>
      <c r="F39" s="3">
        <f t="shared" si="17"/>
        <v>466.47057509771071</v>
      </c>
      <c r="G39" s="3">
        <f>+'[12]Colector Baquedano'!$AB$36</f>
        <v>127.97071860704811</v>
      </c>
      <c r="H39" s="3">
        <f t="shared" si="13"/>
        <v>154.66065158025975</v>
      </c>
    </row>
    <row r="40" spans="2:8" x14ac:dyDescent="0.3">
      <c r="B40" s="2">
        <f t="shared" si="14"/>
        <v>2033</v>
      </c>
      <c r="C40" s="3">
        <f t="shared" si="15"/>
        <v>282.63137018730788</v>
      </c>
      <c r="D40" s="3">
        <f t="shared" si="12"/>
        <v>282.63137018730788</v>
      </c>
      <c r="E40" s="3">
        <f t="shared" si="16"/>
        <v>1.6537961447246434</v>
      </c>
      <c r="F40" s="3">
        <f t="shared" si="17"/>
        <v>466.47057509771071</v>
      </c>
      <c r="G40" s="3">
        <f>+'[13]Colector Baquedano'!$AB$36</f>
        <v>130.08045937718776</v>
      </c>
      <c r="H40" s="3">
        <f t="shared" si="13"/>
        <v>152.55091081012012</v>
      </c>
    </row>
    <row r="41" spans="2:8" x14ac:dyDescent="0.3">
      <c r="B41" s="2">
        <f t="shared" si="14"/>
        <v>2034</v>
      </c>
      <c r="C41" s="3">
        <f t="shared" si="15"/>
        <v>282.63137018730788</v>
      </c>
      <c r="D41" s="3">
        <f t="shared" si="12"/>
        <v>282.63137018730788</v>
      </c>
      <c r="E41" s="3">
        <f t="shared" si="16"/>
        <v>1.6537961447246434</v>
      </c>
      <c r="F41" s="3">
        <f t="shared" si="17"/>
        <v>466.47057509771071</v>
      </c>
      <c r="G41" s="3">
        <f>+'[14]Colector Baquedano'!$AB$36</f>
        <v>132.21149633771671</v>
      </c>
      <c r="H41" s="3">
        <f t="shared" si="13"/>
        <v>150.41987384959117</v>
      </c>
    </row>
    <row r="42" spans="2:8" x14ac:dyDescent="0.3">
      <c r="B42" s="2">
        <f t="shared" si="14"/>
        <v>2035</v>
      </c>
      <c r="C42" s="3">
        <f t="shared" si="15"/>
        <v>282.63137018730788</v>
      </c>
      <c r="D42" s="3">
        <f t="shared" si="12"/>
        <v>282.63137018730788</v>
      </c>
      <c r="E42" s="3">
        <f t="shared" si="16"/>
        <v>1.6537961447246434</v>
      </c>
      <c r="F42" s="3">
        <f t="shared" si="17"/>
        <v>466.47057509771071</v>
      </c>
      <c r="G42" s="3">
        <f>+'[15]Colector Baquedano'!$AB$36</f>
        <v>134.35921155397415</v>
      </c>
      <c r="H42" s="3">
        <f t="shared" si="13"/>
        <v>148.27215863333373</v>
      </c>
    </row>
    <row r="43" spans="2:8" x14ac:dyDescent="0.3">
      <c r="B43" s="2">
        <f t="shared" si="14"/>
        <v>2036</v>
      </c>
      <c r="C43" s="3">
        <f t="shared" si="15"/>
        <v>282.63137018730788</v>
      </c>
      <c r="D43" s="3">
        <f t="shared" si="12"/>
        <v>282.63137018730788</v>
      </c>
      <c r="E43" s="3">
        <f t="shared" si="16"/>
        <v>1.6537961447246434</v>
      </c>
      <c r="F43" s="3">
        <f t="shared" si="17"/>
        <v>466.47057509771071</v>
      </c>
      <c r="G43" s="3">
        <f>+'[16]Colector Baquedano'!$AB$36</f>
        <v>136.53229328352177</v>
      </c>
      <c r="H43" s="3">
        <f t="shared" si="13"/>
        <v>146.09907690378611</v>
      </c>
    </row>
    <row r="44" spans="2:8" x14ac:dyDescent="0.3">
      <c r="B44" s="2">
        <f t="shared" si="14"/>
        <v>2037</v>
      </c>
      <c r="C44" s="3">
        <f t="shared" si="15"/>
        <v>282.63137018730788</v>
      </c>
      <c r="D44" s="3">
        <f t="shared" si="12"/>
        <v>282.63137018730788</v>
      </c>
      <c r="E44" s="3">
        <f t="shared" si="16"/>
        <v>1.6537961447246434</v>
      </c>
      <c r="F44" s="3">
        <f t="shared" si="17"/>
        <v>466.47057509771071</v>
      </c>
      <c r="G44" s="3">
        <f>+'[1]Colector Baquedano'!$AB$36</f>
        <v>138.7091530240904</v>
      </c>
      <c r="H44" s="3">
        <f t="shared" si="13"/>
        <v>143.92221716321748</v>
      </c>
    </row>
  </sheetData>
  <mergeCells count="14">
    <mergeCell ref="R4:R5"/>
    <mergeCell ref="B27:B28"/>
    <mergeCell ref="C27:C28"/>
    <mergeCell ref="D27:F27"/>
    <mergeCell ref="G27:G28"/>
    <mergeCell ref="H27:H28"/>
    <mergeCell ref="L4:L5"/>
    <mergeCell ref="M4:M5"/>
    <mergeCell ref="N4:Q4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47</v>
      </c>
      <c r="E2" s="6" t="s">
        <v>7</v>
      </c>
      <c r="F2" s="7">
        <f>+'[1]Colector Montt Baquedano'!$N$33</f>
        <v>147.1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Montt Baqued'!B6</f>
        <v>2022</v>
      </c>
      <c r="C6" s="3">
        <f>+SUMPRODUCT('[1]Colector Montt Baquedano'!$AL$31:$AL$33,'[1]Colector Montt Baquedano'!$M$31:$M$33)/F2</f>
        <v>107.68600308833344</v>
      </c>
      <c r="D6" s="3">
        <f t="shared" ref="D6:D21" si="0">+C6</f>
        <v>107.68600308833344</v>
      </c>
      <c r="E6" s="3">
        <f>D6/(0.25*PI()*(F6/1000)^2)/1000</f>
        <v>1.6993028594393573</v>
      </c>
      <c r="F6" s="3">
        <f>+SUMPRODUCT('[1]Colector Montt Baquedano'!$F$31:$F$33,'[1]Colector Montt Baquedano'!$M$31:$M$33)/F2</f>
        <v>284.05294357579879</v>
      </c>
      <c r="G6" s="3">
        <f>+'[2]Colector Montt Baquedano'!$AB$33</f>
        <v>15.10677236176813</v>
      </c>
      <c r="H6" s="3">
        <f t="shared" ref="H6:H21" si="1">+D6-G6</f>
        <v>92.579230726565299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107.68600308833344</v>
      </c>
      <c r="D7" s="3">
        <f t="shared" si="0"/>
        <v>107.68600308833344</v>
      </c>
      <c r="E7" s="3">
        <f t="shared" ref="E7:F21" si="4">+E6</f>
        <v>1.6993028594393573</v>
      </c>
      <c r="F7" s="3">
        <f t="shared" si="4"/>
        <v>284.05294357579879</v>
      </c>
      <c r="G7" s="3">
        <f>+'[3]Colector Montt Baquedano'!$AB$33</f>
        <v>15.5742924775733</v>
      </c>
      <c r="H7" s="3">
        <f t="shared" si="1"/>
        <v>92.111710610760142</v>
      </c>
      <c r="L7" s="9"/>
    </row>
    <row r="8" spans="1:12" x14ac:dyDescent="0.3">
      <c r="B8" s="2">
        <f t="shared" si="2"/>
        <v>2024</v>
      </c>
      <c r="C8" s="3">
        <f t="shared" si="3"/>
        <v>107.68600308833344</v>
      </c>
      <c r="D8" s="3">
        <f t="shared" si="0"/>
        <v>107.68600308833344</v>
      </c>
      <c r="E8" s="3">
        <f t="shared" si="4"/>
        <v>1.6993028594393573</v>
      </c>
      <c r="F8" s="3">
        <f t="shared" si="4"/>
        <v>284.05294357579879</v>
      </c>
      <c r="G8" s="3">
        <f>+'[4]Colector Montt Baquedano'!$AB$33</f>
        <v>15.925139998332238</v>
      </c>
      <c r="H8" s="3">
        <f t="shared" si="1"/>
        <v>91.760863090001195</v>
      </c>
      <c r="L8" s="9"/>
    </row>
    <row r="9" spans="1:12" x14ac:dyDescent="0.3">
      <c r="B9" s="2">
        <f t="shared" si="2"/>
        <v>2025</v>
      </c>
      <c r="C9" s="3">
        <f t="shared" si="3"/>
        <v>107.68600308833344</v>
      </c>
      <c r="D9" s="3">
        <f t="shared" si="0"/>
        <v>107.68600308833344</v>
      </c>
      <c r="E9" s="3">
        <f t="shared" si="4"/>
        <v>1.6993028594393573</v>
      </c>
      <c r="F9" s="3">
        <f t="shared" si="4"/>
        <v>284.05294357579879</v>
      </c>
      <c r="G9" s="3">
        <f>+'[5]Colector Montt Baquedano'!$AB$33</f>
        <v>16.277200366580914</v>
      </c>
      <c r="H9" s="3">
        <f t="shared" si="1"/>
        <v>91.408802721752522</v>
      </c>
      <c r="L9" s="9"/>
    </row>
    <row r="10" spans="1:12" x14ac:dyDescent="0.3">
      <c r="B10" s="2">
        <f t="shared" si="2"/>
        <v>2026</v>
      </c>
      <c r="C10" s="3">
        <f t="shared" si="3"/>
        <v>107.68600308833344</v>
      </c>
      <c r="D10" s="3">
        <f t="shared" si="0"/>
        <v>107.68600308833344</v>
      </c>
      <c r="E10" s="3">
        <f t="shared" si="4"/>
        <v>1.6993028594393573</v>
      </c>
      <c r="F10" s="3">
        <f t="shared" si="4"/>
        <v>284.05294357579879</v>
      </c>
      <c r="G10" s="3">
        <f>+'[6]Colector Montt Baquedano'!$AB$33</f>
        <v>16.633069157849903</v>
      </c>
      <c r="H10" s="3">
        <f t="shared" si="1"/>
        <v>91.052933930483533</v>
      </c>
      <c r="L10" s="9"/>
    </row>
    <row r="11" spans="1:12" x14ac:dyDescent="0.3">
      <c r="B11" s="2">
        <f t="shared" si="2"/>
        <v>2027</v>
      </c>
      <c r="C11" s="3">
        <f t="shared" si="3"/>
        <v>107.68600308833344</v>
      </c>
      <c r="D11" s="3">
        <f t="shared" si="0"/>
        <v>107.68600308833344</v>
      </c>
      <c r="E11" s="3">
        <f t="shared" si="4"/>
        <v>1.6993028594393573</v>
      </c>
      <c r="F11" s="3">
        <f t="shared" si="4"/>
        <v>284.05294357579879</v>
      </c>
      <c r="G11" s="3">
        <f>+'[7]Colector Montt Baquedano'!$AB$33</f>
        <v>16.992091787330992</v>
      </c>
      <c r="H11" s="3">
        <f t="shared" si="1"/>
        <v>90.693911301002444</v>
      </c>
      <c r="L11" s="9"/>
    </row>
    <row r="12" spans="1:12" x14ac:dyDescent="0.3">
      <c r="B12" s="2">
        <f t="shared" si="2"/>
        <v>2028</v>
      </c>
      <c r="C12" s="3">
        <f t="shared" si="3"/>
        <v>107.68600308833344</v>
      </c>
      <c r="D12" s="3">
        <f t="shared" si="0"/>
        <v>107.68600308833344</v>
      </c>
      <c r="E12" s="3">
        <f t="shared" si="4"/>
        <v>1.6993028594393573</v>
      </c>
      <c r="F12" s="3">
        <f t="shared" si="4"/>
        <v>284.05294357579879</v>
      </c>
      <c r="G12" s="3">
        <f>+'[8]Colector Montt Baquedano'!$AB$33</f>
        <v>17.355621882797415</v>
      </c>
      <c r="H12" s="3">
        <f t="shared" si="1"/>
        <v>90.330381205536014</v>
      </c>
      <c r="L12" s="9"/>
    </row>
    <row r="13" spans="1:12" x14ac:dyDescent="0.3">
      <c r="B13" s="2">
        <f t="shared" si="2"/>
        <v>2029</v>
      </c>
      <c r="C13" s="3">
        <f t="shared" si="3"/>
        <v>107.68600308833344</v>
      </c>
      <c r="D13" s="3">
        <f t="shared" si="0"/>
        <v>107.68600308833344</v>
      </c>
      <c r="E13" s="3">
        <f t="shared" si="4"/>
        <v>1.6993028594393573</v>
      </c>
      <c r="F13" s="3">
        <f t="shared" si="4"/>
        <v>284.05294357579879</v>
      </c>
      <c r="G13" s="3">
        <f>+'[9]Colector Montt Baquedano'!$AB$33</f>
        <v>17.720239925501009</v>
      </c>
      <c r="H13" s="3">
        <f t="shared" si="1"/>
        <v>89.965763162832431</v>
      </c>
      <c r="L13" s="9"/>
    </row>
    <row r="14" spans="1:12" x14ac:dyDescent="0.3">
      <c r="B14" s="2">
        <f t="shared" si="2"/>
        <v>2030</v>
      </c>
      <c r="C14" s="3">
        <f t="shared" si="3"/>
        <v>107.68600308833344</v>
      </c>
      <c r="D14" s="3">
        <f t="shared" si="0"/>
        <v>107.68600308833344</v>
      </c>
      <c r="E14" s="3">
        <f t="shared" si="4"/>
        <v>1.6993028594393573</v>
      </c>
      <c r="F14" s="3">
        <f t="shared" si="4"/>
        <v>284.05294357579879</v>
      </c>
      <c r="G14" s="3">
        <f>+'[10]Colector Montt Baquedano'!$AB$33</f>
        <v>18.088686203096913</v>
      </c>
      <c r="H14" s="3">
        <f t="shared" si="1"/>
        <v>89.597316885236523</v>
      </c>
      <c r="L14" s="9"/>
    </row>
    <row r="15" spans="1:12" x14ac:dyDescent="0.3">
      <c r="B15" s="2">
        <f t="shared" si="2"/>
        <v>2031</v>
      </c>
      <c r="C15" s="3">
        <f t="shared" si="3"/>
        <v>107.68600308833344</v>
      </c>
      <c r="D15" s="3">
        <f t="shared" si="0"/>
        <v>107.68600308833344</v>
      </c>
      <c r="E15" s="3">
        <f t="shared" si="4"/>
        <v>1.6993028594393573</v>
      </c>
      <c r="F15" s="3">
        <f t="shared" si="4"/>
        <v>284.05294357579879</v>
      </c>
      <c r="G15" s="3">
        <f>+'[11]Colector Montt Baquedano'!$AB$33</f>
        <v>18.460254667632096</v>
      </c>
      <c r="H15" s="3">
        <f t="shared" si="1"/>
        <v>89.225748420701336</v>
      </c>
      <c r="L15" s="9"/>
    </row>
    <row r="16" spans="1:12" x14ac:dyDescent="0.3">
      <c r="B16" s="2">
        <f t="shared" si="2"/>
        <v>2032</v>
      </c>
      <c r="C16" s="3">
        <f t="shared" si="3"/>
        <v>107.68600308833344</v>
      </c>
      <c r="D16" s="3">
        <f t="shared" si="0"/>
        <v>107.68600308833344</v>
      </c>
      <c r="E16" s="3">
        <f t="shared" si="4"/>
        <v>1.6993028594393573</v>
      </c>
      <c r="F16" s="3">
        <f t="shared" si="4"/>
        <v>284.05294357579879</v>
      </c>
      <c r="G16" s="3">
        <f>+'[12]Colector Montt Baquedano'!$AB$33</f>
        <v>18.836368001833961</v>
      </c>
      <c r="H16" s="3">
        <f t="shared" si="1"/>
        <v>88.849635086499475</v>
      </c>
      <c r="L16" s="9"/>
    </row>
    <row r="17" spans="2:13" x14ac:dyDescent="0.3">
      <c r="B17" s="2">
        <f t="shared" si="2"/>
        <v>2033</v>
      </c>
      <c r="C17" s="3">
        <f t="shared" si="3"/>
        <v>107.68600308833344</v>
      </c>
      <c r="D17" s="3">
        <f t="shared" si="0"/>
        <v>107.68600308833344</v>
      </c>
      <c r="E17" s="3">
        <f t="shared" si="4"/>
        <v>1.6993028594393573</v>
      </c>
      <c r="F17" s="3">
        <f t="shared" si="4"/>
        <v>284.05294357579879</v>
      </c>
      <c r="G17" s="3">
        <f>+'[13]Colector Montt Baquedano'!$AB$33</f>
        <v>19.213415402844944</v>
      </c>
      <c r="H17" s="3">
        <f t="shared" si="1"/>
        <v>88.472587685488492</v>
      </c>
      <c r="L17" s="9"/>
    </row>
    <row r="18" spans="2:13" x14ac:dyDescent="0.3">
      <c r="B18" s="2">
        <f t="shared" si="2"/>
        <v>2034</v>
      </c>
      <c r="C18" s="3">
        <f t="shared" si="3"/>
        <v>107.68600308833344</v>
      </c>
      <c r="D18" s="3">
        <f t="shared" si="0"/>
        <v>107.68600308833344</v>
      </c>
      <c r="E18" s="3">
        <f t="shared" si="4"/>
        <v>1.6993028594393573</v>
      </c>
      <c r="F18" s="3">
        <f t="shared" si="4"/>
        <v>284.05294357579879</v>
      </c>
      <c r="G18" s="3">
        <f>+'[14]Colector Montt Baquedano'!$AB$33</f>
        <v>19.594329688475916</v>
      </c>
      <c r="H18" s="3">
        <f t="shared" si="1"/>
        <v>88.091673399857513</v>
      </c>
      <c r="L18" s="9"/>
    </row>
    <row r="19" spans="2:13" x14ac:dyDescent="0.3">
      <c r="B19" s="2">
        <f t="shared" si="2"/>
        <v>2035</v>
      </c>
      <c r="C19" s="3">
        <f t="shared" si="3"/>
        <v>107.68600308833344</v>
      </c>
      <c r="D19" s="3">
        <f t="shared" si="0"/>
        <v>107.68600308833344</v>
      </c>
      <c r="E19" s="3">
        <f t="shared" si="4"/>
        <v>1.6993028594393573</v>
      </c>
      <c r="F19" s="3">
        <f t="shared" si="4"/>
        <v>284.05294357579879</v>
      </c>
      <c r="G19" s="3">
        <f>+'[15]Colector Montt Baquedano'!$AB$33</f>
        <v>19.978322937667137</v>
      </c>
      <c r="H19" s="3">
        <f t="shared" si="1"/>
        <v>87.707680150666306</v>
      </c>
      <c r="L19" s="9"/>
    </row>
    <row r="20" spans="2:13" x14ac:dyDescent="0.3">
      <c r="B20" s="2">
        <f t="shared" si="2"/>
        <v>2036</v>
      </c>
      <c r="C20" s="3">
        <f t="shared" si="3"/>
        <v>107.68600308833344</v>
      </c>
      <c r="D20" s="3">
        <f t="shared" si="0"/>
        <v>107.68600308833344</v>
      </c>
      <c r="E20" s="3">
        <f t="shared" si="4"/>
        <v>1.6993028594393573</v>
      </c>
      <c r="F20" s="3">
        <f t="shared" si="4"/>
        <v>284.05294357579879</v>
      </c>
      <c r="G20" s="3">
        <f>+'[16]Colector Montt Baquedano'!$AB$33</f>
        <v>20.366907822637984</v>
      </c>
      <c r="H20" s="3">
        <f t="shared" si="1"/>
        <v>87.319095265695452</v>
      </c>
      <c r="L20" s="9"/>
    </row>
    <row r="21" spans="2:13" x14ac:dyDescent="0.3">
      <c r="B21" s="2">
        <f t="shared" si="2"/>
        <v>2037</v>
      </c>
      <c r="C21" s="3">
        <f t="shared" si="3"/>
        <v>107.68600308833344</v>
      </c>
      <c r="D21" s="3">
        <f t="shared" si="0"/>
        <v>107.68600308833344</v>
      </c>
      <c r="E21" s="3">
        <f t="shared" si="4"/>
        <v>1.6993028594393573</v>
      </c>
      <c r="F21" s="3">
        <f t="shared" si="4"/>
        <v>284.05294357579879</v>
      </c>
      <c r="G21" s="3">
        <f>+'[1]Colector Montt Baquedano'!$AB$33</f>
        <v>20.756300801544619</v>
      </c>
      <c r="H21" s="3">
        <f t="shared" si="1"/>
        <v>86.929702286788824</v>
      </c>
      <c r="I21" s="13">
        <f>+G21/G6-1</f>
        <v>0.37397322899193108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2:S46"/>
  <sheetViews>
    <sheetView showGridLines="0" topLeftCell="C21" zoomScale="85" zoomScaleNormal="90" workbookViewId="0">
      <selection activeCell="M40" sqref="M40:R4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46</v>
      </c>
      <c r="E2" s="6" t="s">
        <v>7</v>
      </c>
      <c r="F2" s="7">
        <f>+'[1]Colector Montt Baquedano'!$N$18</f>
        <v>29.83</v>
      </c>
      <c r="G2" s="8" t="s">
        <v>8</v>
      </c>
      <c r="I2" s="16" t="s">
        <v>65</v>
      </c>
      <c r="J2" s="17">
        <v>623</v>
      </c>
      <c r="K2" s="15" t="s">
        <v>66</v>
      </c>
    </row>
    <row r="3" spans="1:12" x14ac:dyDescent="0.3">
      <c r="B3" s="12" t="s">
        <v>71</v>
      </c>
      <c r="J3" s="9">
        <f>+F27+F2</f>
        <v>623.46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P.A. Cerda IV'!B6</f>
        <v>2022</v>
      </c>
      <c r="C6" s="3">
        <f>+SUMPRODUCT('[1]Colector Montt Baquedano'!$AL$17:$AL$18,'[1]Colector Montt Baquedano'!$M$17:$M$18)/F2</f>
        <v>340.86981988859139</v>
      </c>
      <c r="D6" s="3">
        <f t="shared" ref="D6:D21" si="0">+C6</f>
        <v>340.86981988859139</v>
      </c>
      <c r="E6" s="3">
        <f>D6/(0.25*PI()*(F6/1000)^2)/1000</f>
        <v>2.7125558393056686</v>
      </c>
      <c r="F6" s="3">
        <f>+SUMPRODUCT('[1]Colector Montt Baquedano'!$F$17:$F$18,'[1]Colector Montt Baquedano'!$M$17:$M$18)/F2</f>
        <v>400</v>
      </c>
      <c r="G6" s="3">
        <f>+'[2]Colector Montt Baquedano'!$AB$18</f>
        <v>85.828882860085685</v>
      </c>
      <c r="H6" s="3">
        <f t="shared" ref="H6:H21" si="1">+D6-G6</f>
        <v>255.04093702850571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340.86981988859139</v>
      </c>
      <c r="D7" s="3">
        <f t="shared" si="0"/>
        <v>340.86981988859139</v>
      </c>
      <c r="E7" s="3">
        <f t="shared" ref="E7:F21" si="4">+E6</f>
        <v>2.7125558393056686</v>
      </c>
      <c r="F7" s="3">
        <f t="shared" si="4"/>
        <v>400</v>
      </c>
      <c r="G7" s="3">
        <f>+'[3]Colector Montt Baquedano'!$AB$18</f>
        <v>87.807126463982669</v>
      </c>
      <c r="H7" s="3">
        <f t="shared" si="1"/>
        <v>253.06269342460871</v>
      </c>
      <c r="L7" s="9"/>
    </row>
    <row r="8" spans="1:12" x14ac:dyDescent="0.3">
      <c r="B8" s="2">
        <f t="shared" si="2"/>
        <v>2024</v>
      </c>
      <c r="C8" s="3">
        <f t="shared" si="3"/>
        <v>340.86981988859139</v>
      </c>
      <c r="D8" s="3">
        <f t="shared" si="0"/>
        <v>340.86981988859139</v>
      </c>
      <c r="E8" s="3">
        <f t="shared" si="4"/>
        <v>2.7125558393056686</v>
      </c>
      <c r="F8" s="3">
        <f t="shared" si="4"/>
        <v>400</v>
      </c>
      <c r="G8" s="3">
        <f>+'[4]Colector Montt Baquedano'!$AB$18</f>
        <v>89.283670940649756</v>
      </c>
      <c r="H8" s="3">
        <f t="shared" si="1"/>
        <v>251.58614894794164</v>
      </c>
      <c r="L8" s="9"/>
    </row>
    <row r="9" spans="1:12" x14ac:dyDescent="0.3">
      <c r="B9" s="2">
        <f t="shared" si="2"/>
        <v>2025</v>
      </c>
      <c r="C9" s="3">
        <f t="shared" si="3"/>
        <v>340.86981988859139</v>
      </c>
      <c r="D9" s="3">
        <f t="shared" si="0"/>
        <v>340.86981988859139</v>
      </c>
      <c r="E9" s="3">
        <f t="shared" si="4"/>
        <v>2.7125558393056686</v>
      </c>
      <c r="F9" s="3">
        <f t="shared" si="4"/>
        <v>400</v>
      </c>
      <c r="G9" s="3">
        <f>+'[5]Colector Montt Baquedano'!$AB$18</f>
        <v>90.76486627139144</v>
      </c>
      <c r="H9" s="3">
        <f t="shared" si="1"/>
        <v>250.10495361719995</v>
      </c>
      <c r="L9" s="9"/>
    </row>
    <row r="10" spans="1:12" x14ac:dyDescent="0.3">
      <c r="B10" s="2">
        <f t="shared" si="2"/>
        <v>2026</v>
      </c>
      <c r="C10" s="3">
        <f t="shared" si="3"/>
        <v>340.86981988859139</v>
      </c>
      <c r="D10" s="3">
        <f t="shared" si="0"/>
        <v>340.86981988859139</v>
      </c>
      <c r="E10" s="3">
        <f t="shared" si="4"/>
        <v>2.7125558393056686</v>
      </c>
      <c r="F10" s="3">
        <f t="shared" si="4"/>
        <v>400</v>
      </c>
      <c r="G10" s="3">
        <f>+'[6]Colector Montt Baquedano'!$AB$18</f>
        <v>92.261794328505189</v>
      </c>
      <c r="H10" s="3">
        <f t="shared" si="1"/>
        <v>248.60802556008622</v>
      </c>
      <c r="L10" s="9"/>
    </row>
    <row r="11" spans="1:12" x14ac:dyDescent="0.3">
      <c r="B11" s="2">
        <f t="shared" si="2"/>
        <v>2027</v>
      </c>
      <c r="C11" s="3">
        <f t="shared" si="3"/>
        <v>340.86981988859139</v>
      </c>
      <c r="D11" s="3">
        <f t="shared" si="0"/>
        <v>340.86981988859139</v>
      </c>
      <c r="E11" s="3">
        <f t="shared" si="4"/>
        <v>2.7125558393056686</v>
      </c>
      <c r="F11" s="3">
        <f t="shared" si="4"/>
        <v>400</v>
      </c>
      <c r="G11" s="3">
        <f>+'[7]Colector Montt Baquedano'!$AB$18</f>
        <v>93.771664721712256</v>
      </c>
      <c r="H11" s="3">
        <f t="shared" si="1"/>
        <v>247.09815516687914</v>
      </c>
      <c r="L11" s="9"/>
    </row>
    <row r="12" spans="1:12" x14ac:dyDescent="0.3">
      <c r="B12" s="2">
        <f t="shared" si="2"/>
        <v>2028</v>
      </c>
      <c r="C12" s="3">
        <f t="shared" si="3"/>
        <v>340.86981988859139</v>
      </c>
      <c r="D12" s="3">
        <f t="shared" si="0"/>
        <v>340.86981988859139</v>
      </c>
      <c r="E12" s="3">
        <f t="shared" si="4"/>
        <v>2.7125558393056686</v>
      </c>
      <c r="F12" s="3">
        <f t="shared" si="4"/>
        <v>400</v>
      </c>
      <c r="G12" s="3">
        <f>+'[8]Colector Montt Baquedano'!$AB$18</f>
        <v>95.300249152577393</v>
      </c>
      <c r="H12" s="3">
        <f t="shared" si="1"/>
        <v>245.56957073601399</v>
      </c>
      <c r="L12" s="9"/>
    </row>
    <row r="13" spans="1:12" x14ac:dyDescent="0.3">
      <c r="B13" s="2">
        <f t="shared" si="2"/>
        <v>2029</v>
      </c>
      <c r="C13" s="3">
        <f t="shared" si="3"/>
        <v>340.86981988859139</v>
      </c>
      <c r="D13" s="3">
        <f t="shared" si="0"/>
        <v>340.86981988859139</v>
      </c>
      <c r="E13" s="3">
        <f t="shared" si="4"/>
        <v>2.7125558393056686</v>
      </c>
      <c r="F13" s="3">
        <f t="shared" si="4"/>
        <v>400</v>
      </c>
      <c r="G13" s="3">
        <f>+'[9]Colector Montt Baquedano'!$AB$18</f>
        <v>96.832925763701212</v>
      </c>
      <c r="H13" s="3">
        <f t="shared" si="1"/>
        <v>244.03689412489018</v>
      </c>
      <c r="L13" s="9"/>
    </row>
    <row r="14" spans="1:12" x14ac:dyDescent="0.3">
      <c r="B14" s="2">
        <f t="shared" si="2"/>
        <v>2030</v>
      </c>
      <c r="C14" s="3">
        <f t="shared" si="3"/>
        <v>340.86981988859139</v>
      </c>
      <c r="D14" s="3">
        <f t="shared" si="0"/>
        <v>340.86981988859139</v>
      </c>
      <c r="E14" s="3">
        <f t="shared" si="4"/>
        <v>2.7125558393056686</v>
      </c>
      <c r="F14" s="3">
        <f t="shared" si="4"/>
        <v>400</v>
      </c>
      <c r="G14" s="3">
        <f>+'[10]Colector Montt Baquedano'!$AB$18</f>
        <v>98.381387596703348</v>
      </c>
      <c r="H14" s="3">
        <f t="shared" si="1"/>
        <v>242.48843229188805</v>
      </c>
      <c r="L14" s="9"/>
    </row>
    <row r="15" spans="1:12" x14ac:dyDescent="0.3">
      <c r="B15" s="2">
        <f t="shared" si="2"/>
        <v>2031</v>
      </c>
      <c r="C15" s="3">
        <f t="shared" si="3"/>
        <v>340.86981988859139</v>
      </c>
      <c r="D15" s="3">
        <f t="shared" si="0"/>
        <v>340.86981988859139</v>
      </c>
      <c r="E15" s="3">
        <f t="shared" si="4"/>
        <v>2.7125558393056686</v>
      </c>
      <c r="F15" s="3">
        <f t="shared" si="4"/>
        <v>400</v>
      </c>
      <c r="G15" s="3">
        <f>+'[11]Colector Montt Baquedano'!$AB$18</f>
        <v>99.942598065348037</v>
      </c>
      <c r="H15" s="3">
        <f t="shared" si="1"/>
        <v>240.92722182324337</v>
      </c>
      <c r="L15" s="9"/>
    </row>
    <row r="16" spans="1:12" x14ac:dyDescent="0.3">
      <c r="B16" s="2">
        <f t="shared" si="2"/>
        <v>2032</v>
      </c>
      <c r="C16" s="3">
        <f t="shared" si="3"/>
        <v>340.86981988859139</v>
      </c>
      <c r="D16" s="3">
        <f t="shared" si="0"/>
        <v>340.86981988859139</v>
      </c>
      <c r="E16" s="3">
        <f t="shared" si="4"/>
        <v>2.7125558393056686</v>
      </c>
      <c r="F16" s="3">
        <f t="shared" si="4"/>
        <v>400</v>
      </c>
      <c r="G16" s="3">
        <f>+'[12]Colector Montt Baquedano'!$AB$18</f>
        <v>101.52264808533893</v>
      </c>
      <c r="H16" s="3">
        <f t="shared" si="1"/>
        <v>239.34717180325248</v>
      </c>
      <c r="L16" s="9"/>
    </row>
    <row r="17" spans="1:18" x14ac:dyDescent="0.3">
      <c r="B17" s="2">
        <f t="shared" si="2"/>
        <v>2033</v>
      </c>
      <c r="C17" s="3">
        <f t="shared" si="3"/>
        <v>340.86981988859139</v>
      </c>
      <c r="D17" s="3">
        <f t="shared" si="0"/>
        <v>340.86981988859139</v>
      </c>
      <c r="E17" s="3">
        <f t="shared" si="4"/>
        <v>2.7125558393056686</v>
      </c>
      <c r="F17" s="3">
        <f t="shared" si="4"/>
        <v>400</v>
      </c>
      <c r="G17" s="3">
        <f>+'[13]Colector Montt Baquedano'!$AB$18</f>
        <v>103.10602267557954</v>
      </c>
      <c r="H17" s="3">
        <f t="shared" si="1"/>
        <v>237.76379721301186</v>
      </c>
      <c r="L17" s="9"/>
    </row>
    <row r="18" spans="1:18" x14ac:dyDescent="0.3">
      <c r="B18" s="2">
        <f t="shared" si="2"/>
        <v>2034</v>
      </c>
      <c r="C18" s="3">
        <f t="shared" si="3"/>
        <v>340.86981988859139</v>
      </c>
      <c r="D18" s="3">
        <f t="shared" si="0"/>
        <v>340.86981988859139</v>
      </c>
      <c r="E18" s="3">
        <f t="shared" si="4"/>
        <v>2.7125558393056686</v>
      </c>
      <c r="F18" s="3">
        <f t="shared" si="4"/>
        <v>400</v>
      </c>
      <c r="G18" s="3">
        <f>+'[14]Colector Montt Baquedano'!$AB$18</f>
        <v>104.70537284178198</v>
      </c>
      <c r="H18" s="3">
        <f t="shared" si="1"/>
        <v>236.16444704680941</v>
      </c>
      <c r="L18" s="9"/>
    </row>
    <row r="19" spans="1:18" x14ac:dyDescent="0.3">
      <c r="B19" s="2">
        <f t="shared" si="2"/>
        <v>2035</v>
      </c>
      <c r="C19" s="3">
        <f t="shared" si="3"/>
        <v>340.86981988859139</v>
      </c>
      <c r="D19" s="3">
        <f t="shared" si="0"/>
        <v>340.86981988859139</v>
      </c>
      <c r="E19" s="3">
        <f t="shared" si="4"/>
        <v>2.7125558393056686</v>
      </c>
      <c r="F19" s="3">
        <f t="shared" si="4"/>
        <v>400</v>
      </c>
      <c r="G19" s="3">
        <f>+'[15]Colector Montt Baquedano'!$AB$18</f>
        <v>106.31719867362605</v>
      </c>
      <c r="H19" s="3">
        <f t="shared" si="1"/>
        <v>234.55262121496534</v>
      </c>
      <c r="L19" s="9"/>
    </row>
    <row r="20" spans="1:18" x14ac:dyDescent="0.3">
      <c r="B20" s="2">
        <f t="shared" si="2"/>
        <v>2036</v>
      </c>
      <c r="C20" s="3">
        <f t="shared" si="3"/>
        <v>340.86981988859139</v>
      </c>
      <c r="D20" s="3">
        <f t="shared" si="0"/>
        <v>340.86981988859139</v>
      </c>
      <c r="E20" s="3">
        <f t="shared" si="4"/>
        <v>2.7125558393056686</v>
      </c>
      <c r="F20" s="3">
        <f t="shared" si="4"/>
        <v>400</v>
      </c>
      <c r="G20" s="3">
        <f>+'[16]Colector Montt Baquedano'!$AB$18</f>
        <v>107.94805842016773</v>
      </c>
      <c r="H20" s="3">
        <f t="shared" si="1"/>
        <v>232.92176146842365</v>
      </c>
      <c r="L20" s="9"/>
    </row>
    <row r="21" spans="1:18" x14ac:dyDescent="0.3">
      <c r="B21" s="2">
        <f t="shared" si="2"/>
        <v>2037</v>
      </c>
      <c r="C21" s="3">
        <f t="shared" si="3"/>
        <v>340.86981988859139</v>
      </c>
      <c r="D21" s="3">
        <f t="shared" si="0"/>
        <v>340.86981988859139</v>
      </c>
      <c r="E21" s="3">
        <f t="shared" si="4"/>
        <v>2.7125558393056686</v>
      </c>
      <c r="F21" s="3">
        <f t="shared" si="4"/>
        <v>400</v>
      </c>
      <c r="G21" s="3">
        <f>+'[1]Colector Montt Baquedano'!$AB$18</f>
        <v>109.58168025005261</v>
      </c>
      <c r="H21" s="3">
        <f t="shared" si="1"/>
        <v>231.28813963853878</v>
      </c>
      <c r="I21" s="13">
        <f>+G21/G6-1</f>
        <v>0.27674596940388541</v>
      </c>
      <c r="L21" s="9"/>
      <c r="M21" s="8"/>
    </row>
    <row r="22" spans="1:18" x14ac:dyDescent="0.3">
      <c r="L22" s="9"/>
    </row>
    <row r="23" spans="1:18" x14ac:dyDescent="0.3">
      <c r="L23" s="9"/>
    </row>
    <row r="27" spans="1:18" x14ac:dyDescent="0.3">
      <c r="B27" s="5" t="s">
        <v>46</v>
      </c>
      <c r="E27" s="6" t="s">
        <v>7</v>
      </c>
      <c r="F27" s="7">
        <f>+SUM('[1]Colector Montt Baquedano'!$M$19:$M$27)</f>
        <v>593.63</v>
      </c>
      <c r="G27" s="8" t="s">
        <v>8</v>
      </c>
      <c r="L27" s="5" t="s">
        <v>76</v>
      </c>
      <c r="O27" s="6"/>
      <c r="P27" s="7"/>
      <c r="Q27" s="8"/>
    </row>
    <row r="28" spans="1:18" x14ac:dyDescent="0.3">
      <c r="B28" s="12" t="s">
        <v>72</v>
      </c>
    </row>
    <row r="29" spans="1:18" x14ac:dyDescent="0.3">
      <c r="B29" s="42" t="s">
        <v>0</v>
      </c>
      <c r="C29" s="42" t="s">
        <v>20</v>
      </c>
      <c r="D29" s="42" t="s">
        <v>1</v>
      </c>
      <c r="E29" s="42"/>
      <c r="F29" s="42"/>
      <c r="G29" s="42" t="s">
        <v>21</v>
      </c>
      <c r="H29" s="42" t="s">
        <v>2</v>
      </c>
      <c r="L29" s="42" t="s">
        <v>0</v>
      </c>
      <c r="M29" s="42" t="s">
        <v>13</v>
      </c>
      <c r="N29" s="43" t="s">
        <v>14</v>
      </c>
      <c r="O29" s="44"/>
      <c r="P29" s="44"/>
      <c r="Q29" s="45"/>
      <c r="R29" s="46" t="s">
        <v>19</v>
      </c>
    </row>
    <row r="30" spans="1:18" x14ac:dyDescent="0.3">
      <c r="B30" s="42"/>
      <c r="C30" s="42"/>
      <c r="D30" s="18" t="s">
        <v>3</v>
      </c>
      <c r="E30" s="18" t="s">
        <v>4</v>
      </c>
      <c r="F30" s="18" t="s">
        <v>5</v>
      </c>
      <c r="G30" s="42"/>
      <c r="H30" s="42"/>
      <c r="L30" s="42"/>
      <c r="M30" s="42"/>
      <c r="N30" s="18" t="s">
        <v>17</v>
      </c>
      <c r="O30" s="18" t="s">
        <v>16</v>
      </c>
      <c r="P30" s="18" t="s">
        <v>15</v>
      </c>
      <c r="Q30" s="18" t="s">
        <v>18</v>
      </c>
      <c r="R30" s="47"/>
    </row>
    <row r="31" spans="1:18" x14ac:dyDescent="0.3">
      <c r="A31" s="12" t="s">
        <v>6</v>
      </c>
      <c r="B31" s="2">
        <f>+B6</f>
        <v>2022</v>
      </c>
      <c r="C31" s="3">
        <f>+SUMPRODUCT('[1]Colector Montt Baquedano'!$AL$19:$AL$27,'[1]Colector Montt Baquedano'!$M$19:$M$27)/F27</f>
        <v>99.586392306782471</v>
      </c>
      <c r="D31" s="3">
        <f t="shared" ref="D31:D46" si="5">+C31</f>
        <v>99.586392306782471</v>
      </c>
      <c r="E31" s="3">
        <f>D31/(0.25*PI()*(F31/1000)^2)/1000</f>
        <v>0.7924833300156563</v>
      </c>
      <c r="F31" s="3">
        <f>+SUMPRODUCT('[1]Colector Montt Baquedano'!$F$19:$F$27,'[1]Colector Montt Baquedano'!$M$19:$M$27)/F27</f>
        <v>400</v>
      </c>
      <c r="G31" s="3">
        <f>+'[2]Colector Montt Baquedano'!$AB$27</f>
        <v>85.828882860085685</v>
      </c>
      <c r="H31" s="3">
        <f t="shared" ref="H31:H46" si="6">+D31-G31</f>
        <v>13.757509446696787</v>
      </c>
      <c r="L31" s="2">
        <f>+B31</f>
        <v>2022</v>
      </c>
      <c r="M31" s="1" t="str">
        <f t="shared" ref="M31:M46" si="7">+IF(H31&gt;0,"",-H31)</f>
        <v/>
      </c>
      <c r="N31" s="14"/>
      <c r="O31" s="14"/>
      <c r="P31" s="14"/>
      <c r="Q31" s="14"/>
      <c r="R31" s="1"/>
    </row>
    <row r="32" spans="1:18" x14ac:dyDescent="0.3">
      <c r="B32" s="2">
        <f t="shared" ref="B32:B46" si="8">+B31+1</f>
        <v>2023</v>
      </c>
      <c r="C32" s="3">
        <f t="shared" ref="C32:C46" si="9">+C31</f>
        <v>99.586392306782471</v>
      </c>
      <c r="D32" s="3">
        <f t="shared" si="5"/>
        <v>99.586392306782471</v>
      </c>
      <c r="E32" s="3">
        <f t="shared" ref="E32:E46" si="10">+E31</f>
        <v>0.7924833300156563</v>
      </c>
      <c r="F32" s="3">
        <f t="shared" ref="F32:F46" si="11">+F31</f>
        <v>400</v>
      </c>
      <c r="G32" s="3">
        <f>+'[3]Colector Montt Baquedano'!$AB$27</f>
        <v>87.807126463982669</v>
      </c>
      <c r="H32" s="3">
        <f t="shared" si="6"/>
        <v>11.779265842799802</v>
      </c>
      <c r="L32" s="2">
        <f t="shared" ref="L32:L46" si="12">+L31+1</f>
        <v>2023</v>
      </c>
      <c r="M32" s="1" t="str">
        <f t="shared" si="7"/>
        <v/>
      </c>
      <c r="N32" s="14"/>
      <c r="O32" s="14"/>
      <c r="P32" s="14"/>
      <c r="Q32" s="14"/>
      <c r="R32" s="1"/>
    </row>
    <row r="33" spans="2:19" x14ac:dyDescent="0.3">
      <c r="B33" s="2">
        <f t="shared" si="8"/>
        <v>2024</v>
      </c>
      <c r="C33" s="3">
        <f t="shared" si="9"/>
        <v>99.586392306782471</v>
      </c>
      <c r="D33" s="3">
        <f t="shared" si="5"/>
        <v>99.586392306782471</v>
      </c>
      <c r="E33" s="3">
        <f t="shared" si="10"/>
        <v>0.7924833300156563</v>
      </c>
      <c r="F33" s="3">
        <f t="shared" si="11"/>
        <v>400</v>
      </c>
      <c r="G33" s="3">
        <f>+'[4]Colector Montt Baquedano'!$AB$27</f>
        <v>89.283670940649756</v>
      </c>
      <c r="H33" s="3">
        <f t="shared" si="6"/>
        <v>10.302721366132715</v>
      </c>
      <c r="L33" s="2">
        <f t="shared" si="12"/>
        <v>2024</v>
      </c>
      <c r="M33" s="1" t="str">
        <f t="shared" si="7"/>
        <v/>
      </c>
      <c r="N33" s="4"/>
      <c r="O33" s="3"/>
      <c r="P33" s="1"/>
      <c r="Q33" s="3"/>
      <c r="R33" s="1"/>
    </row>
    <row r="34" spans="2:19" x14ac:dyDescent="0.3">
      <c r="B34" s="2">
        <f t="shared" si="8"/>
        <v>2025</v>
      </c>
      <c r="C34" s="3">
        <f t="shared" si="9"/>
        <v>99.586392306782471</v>
      </c>
      <c r="D34" s="3">
        <f t="shared" si="5"/>
        <v>99.586392306782471</v>
      </c>
      <c r="E34" s="3">
        <f t="shared" si="10"/>
        <v>0.7924833300156563</v>
      </c>
      <c r="F34" s="3">
        <f t="shared" si="11"/>
        <v>400</v>
      </c>
      <c r="G34" s="3">
        <f>+'[5]Colector Montt Baquedano'!$AB$27</f>
        <v>90.76486627139144</v>
      </c>
      <c r="H34" s="3">
        <f t="shared" si="6"/>
        <v>8.821526035391031</v>
      </c>
      <c r="L34" s="2">
        <f t="shared" si="12"/>
        <v>2025</v>
      </c>
      <c r="M34" s="1" t="str">
        <f t="shared" si="7"/>
        <v/>
      </c>
      <c r="N34" s="4"/>
      <c r="O34" s="3"/>
      <c r="P34" s="1"/>
      <c r="Q34" s="3"/>
      <c r="R34" s="1"/>
    </row>
    <row r="35" spans="2:19" x14ac:dyDescent="0.3">
      <c r="B35" s="2">
        <f t="shared" si="8"/>
        <v>2026</v>
      </c>
      <c r="C35" s="3">
        <f t="shared" si="9"/>
        <v>99.586392306782471</v>
      </c>
      <c r="D35" s="3">
        <f t="shared" si="5"/>
        <v>99.586392306782471</v>
      </c>
      <c r="E35" s="3">
        <f t="shared" si="10"/>
        <v>0.7924833300156563</v>
      </c>
      <c r="F35" s="3">
        <f t="shared" si="11"/>
        <v>400</v>
      </c>
      <c r="G35" s="3">
        <f>+'[6]Colector Montt Baquedano'!$AB$27</f>
        <v>92.261794328505189</v>
      </c>
      <c r="H35" s="3">
        <f t="shared" si="6"/>
        <v>7.3245979782772821</v>
      </c>
      <c r="L35" s="2">
        <f t="shared" si="12"/>
        <v>2026</v>
      </c>
      <c r="M35" s="1" t="str">
        <f t="shared" si="7"/>
        <v/>
      </c>
      <c r="N35" s="4"/>
      <c r="O35" s="3"/>
      <c r="P35" s="1"/>
      <c r="Q35" s="3"/>
      <c r="R35" s="1"/>
    </row>
    <row r="36" spans="2:19" x14ac:dyDescent="0.3">
      <c r="B36" s="2">
        <f t="shared" si="8"/>
        <v>2027</v>
      </c>
      <c r="C36" s="3">
        <f t="shared" si="9"/>
        <v>99.586392306782471</v>
      </c>
      <c r="D36" s="3">
        <f t="shared" si="5"/>
        <v>99.586392306782471</v>
      </c>
      <c r="E36" s="3">
        <f t="shared" si="10"/>
        <v>0.7924833300156563</v>
      </c>
      <c r="F36" s="3">
        <f t="shared" si="11"/>
        <v>400</v>
      </c>
      <c r="G36" s="3">
        <f>+'[7]Colector Montt Baquedano'!$AB$27</f>
        <v>93.771664721712256</v>
      </c>
      <c r="H36" s="3">
        <f t="shared" si="6"/>
        <v>5.8147275850702158</v>
      </c>
      <c r="L36" s="2">
        <f t="shared" si="12"/>
        <v>2027</v>
      </c>
      <c r="M36" s="1" t="str">
        <f t="shared" si="7"/>
        <v/>
      </c>
      <c r="N36" s="4"/>
      <c r="O36" s="3"/>
      <c r="P36" s="1"/>
      <c r="Q36" s="3"/>
      <c r="R36" s="1"/>
    </row>
    <row r="37" spans="2:19" x14ac:dyDescent="0.3">
      <c r="B37" s="2">
        <f t="shared" si="8"/>
        <v>2028</v>
      </c>
      <c r="C37" s="3">
        <f t="shared" si="9"/>
        <v>99.586392306782471</v>
      </c>
      <c r="D37" s="3">
        <f t="shared" si="5"/>
        <v>99.586392306782471</v>
      </c>
      <c r="E37" s="3">
        <f t="shared" si="10"/>
        <v>0.7924833300156563</v>
      </c>
      <c r="F37" s="3">
        <f t="shared" si="11"/>
        <v>400</v>
      </c>
      <c r="G37" s="3">
        <f>+'[8]Colector Montt Baquedano'!$AB$27</f>
        <v>95.300249152577393</v>
      </c>
      <c r="H37" s="3">
        <f t="shared" si="6"/>
        <v>4.2861431542050781</v>
      </c>
      <c r="L37" s="2">
        <f t="shared" si="12"/>
        <v>2028</v>
      </c>
      <c r="M37" s="1" t="str">
        <f t="shared" si="7"/>
        <v/>
      </c>
      <c r="N37" s="4"/>
      <c r="O37" s="3"/>
      <c r="P37" s="1"/>
      <c r="Q37" s="3"/>
      <c r="R37" s="1"/>
    </row>
    <row r="38" spans="2:19" x14ac:dyDescent="0.3">
      <c r="B38" s="2">
        <f t="shared" si="8"/>
        <v>2029</v>
      </c>
      <c r="C38" s="3">
        <f t="shared" si="9"/>
        <v>99.586392306782471</v>
      </c>
      <c r="D38" s="3">
        <f t="shared" si="5"/>
        <v>99.586392306782471</v>
      </c>
      <c r="E38" s="3">
        <f t="shared" si="10"/>
        <v>0.7924833300156563</v>
      </c>
      <c r="F38" s="3">
        <f t="shared" si="11"/>
        <v>400</v>
      </c>
      <c r="G38" s="3">
        <f>+'[9]Colector Montt Baquedano'!$AB$27</f>
        <v>96.832925763701212</v>
      </c>
      <c r="H38" s="3">
        <f t="shared" si="6"/>
        <v>2.7534665430812595</v>
      </c>
      <c r="L38" s="2">
        <f t="shared" si="12"/>
        <v>2029</v>
      </c>
      <c r="M38" s="1" t="str">
        <f t="shared" si="7"/>
        <v/>
      </c>
      <c r="N38" s="4"/>
      <c r="O38" s="3"/>
      <c r="P38" s="1"/>
      <c r="Q38" s="3"/>
      <c r="R38" s="1"/>
    </row>
    <row r="39" spans="2:19" x14ac:dyDescent="0.3">
      <c r="B39" s="2">
        <f t="shared" si="8"/>
        <v>2030</v>
      </c>
      <c r="C39" s="3">
        <f t="shared" si="9"/>
        <v>99.586392306782471</v>
      </c>
      <c r="D39" s="3">
        <f t="shared" si="5"/>
        <v>99.586392306782471</v>
      </c>
      <c r="E39" s="3">
        <f t="shared" si="10"/>
        <v>0.7924833300156563</v>
      </c>
      <c r="F39" s="3">
        <f t="shared" si="11"/>
        <v>400</v>
      </c>
      <c r="G39" s="3">
        <f>+'[10]Colector Montt Baquedano'!$AB$27</f>
        <v>98.381387596703348</v>
      </c>
      <c r="H39" s="3">
        <f t="shared" si="6"/>
        <v>1.2050047100791232</v>
      </c>
      <c r="L39" s="2">
        <f t="shared" si="12"/>
        <v>2030</v>
      </c>
      <c r="M39" s="3" t="str">
        <f t="shared" si="7"/>
        <v/>
      </c>
      <c r="N39" s="4"/>
      <c r="O39" s="3"/>
      <c r="P39" s="1"/>
      <c r="Q39" s="3"/>
      <c r="R39" s="1"/>
    </row>
    <row r="40" spans="2:19" x14ac:dyDescent="0.3">
      <c r="B40" s="2">
        <f t="shared" si="8"/>
        <v>2031</v>
      </c>
      <c r="C40" s="3">
        <f t="shared" si="9"/>
        <v>99.586392306782471</v>
      </c>
      <c r="D40" s="3">
        <f t="shared" si="5"/>
        <v>99.586392306782471</v>
      </c>
      <c r="E40" s="3">
        <f t="shared" si="10"/>
        <v>0.7924833300156563</v>
      </c>
      <c r="F40" s="3">
        <f t="shared" si="11"/>
        <v>400</v>
      </c>
      <c r="G40" s="3">
        <f>+'[11]Colector Montt Baquedano'!$AB$27</f>
        <v>99.942598065348037</v>
      </c>
      <c r="H40" s="3">
        <f t="shared" si="6"/>
        <v>-0.35620575856556513</v>
      </c>
      <c r="L40" s="2">
        <f t="shared" si="12"/>
        <v>2031</v>
      </c>
      <c r="M40" s="3">
        <f t="shared" si="7"/>
        <v>0.35620575856556513</v>
      </c>
      <c r="N40" s="4">
        <f>+F27</f>
        <v>593.63</v>
      </c>
      <c r="O40" s="3">
        <f>+O44</f>
        <v>250</v>
      </c>
      <c r="P40" s="3">
        <f>+P44</f>
        <v>28.527464032337335</v>
      </c>
      <c r="Q40" s="3">
        <f>+Q44</f>
        <v>0.68305343421366027</v>
      </c>
      <c r="R40" s="3">
        <f t="shared" ref="R40:R43" si="13">+P40-M40</f>
        <v>28.17125827377177</v>
      </c>
    </row>
    <row r="41" spans="2:19" x14ac:dyDescent="0.3">
      <c r="B41" s="2">
        <f t="shared" si="8"/>
        <v>2032</v>
      </c>
      <c r="C41" s="3">
        <f t="shared" si="9"/>
        <v>99.586392306782471</v>
      </c>
      <c r="D41" s="3">
        <f t="shared" si="5"/>
        <v>99.586392306782471</v>
      </c>
      <c r="E41" s="3">
        <f t="shared" si="10"/>
        <v>0.7924833300156563</v>
      </c>
      <c r="F41" s="3">
        <f t="shared" si="11"/>
        <v>400</v>
      </c>
      <c r="G41" s="3">
        <f>+'[12]Colector Montt Baquedano'!$AB$27</f>
        <v>101.52264808533893</v>
      </c>
      <c r="H41" s="3">
        <f t="shared" si="6"/>
        <v>-1.9362557785564576</v>
      </c>
      <c r="L41" s="2">
        <f t="shared" si="12"/>
        <v>2032</v>
      </c>
      <c r="M41" s="3">
        <f t="shared" si="7"/>
        <v>1.9362557785564576</v>
      </c>
      <c r="N41" s="4">
        <f>+N40</f>
        <v>593.63</v>
      </c>
      <c r="O41" s="3">
        <f>+O40</f>
        <v>250</v>
      </c>
      <c r="P41" s="3">
        <f>+P40</f>
        <v>28.527464032337335</v>
      </c>
      <c r="Q41" s="3">
        <f>+Q40</f>
        <v>0.68305343421366027</v>
      </c>
      <c r="R41" s="3">
        <f t="shared" si="13"/>
        <v>26.591208253780877</v>
      </c>
    </row>
    <row r="42" spans="2:19" x14ac:dyDescent="0.3">
      <c r="B42" s="2">
        <f t="shared" si="8"/>
        <v>2033</v>
      </c>
      <c r="C42" s="3">
        <f t="shared" si="9"/>
        <v>99.586392306782471</v>
      </c>
      <c r="D42" s="3">
        <f t="shared" si="5"/>
        <v>99.586392306782471</v>
      </c>
      <c r="E42" s="3">
        <f t="shared" si="10"/>
        <v>0.7924833300156563</v>
      </c>
      <c r="F42" s="3">
        <f t="shared" si="11"/>
        <v>400</v>
      </c>
      <c r="G42" s="3">
        <f>+'[13]Colector Montt Baquedano'!$AB$27</f>
        <v>103.10602267557954</v>
      </c>
      <c r="H42" s="3">
        <f t="shared" si="6"/>
        <v>-3.5196303687970669</v>
      </c>
      <c r="L42" s="2">
        <f t="shared" si="12"/>
        <v>2033</v>
      </c>
      <c r="M42" s="3">
        <f t="shared" si="7"/>
        <v>3.5196303687970669</v>
      </c>
      <c r="N42" s="4">
        <f t="shared" ref="N42:N45" si="14">+N41</f>
        <v>593.63</v>
      </c>
      <c r="O42" s="3">
        <f t="shared" ref="O42:O43" si="15">+O41</f>
        <v>250</v>
      </c>
      <c r="P42" s="3">
        <f t="shared" ref="P42:P43" si="16">+P41</f>
        <v>28.527464032337335</v>
      </c>
      <c r="Q42" s="3">
        <f t="shared" ref="Q42:Q43" si="17">+Q41</f>
        <v>0.68305343421366027</v>
      </c>
      <c r="R42" s="3">
        <f t="shared" si="13"/>
        <v>25.007833663540268</v>
      </c>
    </row>
    <row r="43" spans="2:19" x14ac:dyDescent="0.3">
      <c r="B43" s="2">
        <f t="shared" si="8"/>
        <v>2034</v>
      </c>
      <c r="C43" s="3">
        <f t="shared" si="9"/>
        <v>99.586392306782471</v>
      </c>
      <c r="D43" s="3">
        <f t="shared" si="5"/>
        <v>99.586392306782471</v>
      </c>
      <c r="E43" s="3">
        <f t="shared" si="10"/>
        <v>0.7924833300156563</v>
      </c>
      <c r="F43" s="3">
        <f t="shared" si="11"/>
        <v>400</v>
      </c>
      <c r="G43" s="3">
        <f>+'[14]Colector Montt Baquedano'!$AB$27</f>
        <v>104.70537284178198</v>
      </c>
      <c r="H43" s="3">
        <f t="shared" si="6"/>
        <v>-5.1189805349995083</v>
      </c>
      <c r="L43" s="2">
        <f t="shared" si="12"/>
        <v>2034</v>
      </c>
      <c r="M43" s="3">
        <f t="shared" si="7"/>
        <v>5.1189805349995083</v>
      </c>
      <c r="N43" s="4">
        <f t="shared" si="14"/>
        <v>593.63</v>
      </c>
      <c r="O43" s="3">
        <f t="shared" si="15"/>
        <v>250</v>
      </c>
      <c r="P43" s="3">
        <f t="shared" si="16"/>
        <v>28.527464032337335</v>
      </c>
      <c r="Q43" s="3">
        <f t="shared" si="17"/>
        <v>0.68305343421366027</v>
      </c>
      <c r="R43" s="3">
        <f t="shared" si="13"/>
        <v>23.408483497337826</v>
      </c>
    </row>
    <row r="44" spans="2:19" x14ac:dyDescent="0.3">
      <c r="B44" s="2">
        <f t="shared" si="8"/>
        <v>2035</v>
      </c>
      <c r="C44" s="3">
        <f t="shared" si="9"/>
        <v>99.586392306782471</v>
      </c>
      <c r="D44" s="3">
        <f t="shared" si="5"/>
        <v>99.586392306782471</v>
      </c>
      <c r="E44" s="3">
        <f t="shared" si="10"/>
        <v>0.7924833300156563</v>
      </c>
      <c r="F44" s="3">
        <f t="shared" si="11"/>
        <v>400</v>
      </c>
      <c r="G44" s="3">
        <f>+'[15]Colector Montt Baquedano'!$AB$27</f>
        <v>106.31719867362605</v>
      </c>
      <c r="H44" s="3">
        <f t="shared" si="6"/>
        <v>-6.7308063668435807</v>
      </c>
      <c r="L44" s="2">
        <f t="shared" si="12"/>
        <v>2035</v>
      </c>
      <c r="M44" s="3">
        <f t="shared" si="7"/>
        <v>6.7308063668435807</v>
      </c>
      <c r="N44" s="4">
        <f t="shared" si="14"/>
        <v>593.63</v>
      </c>
      <c r="O44" s="3">
        <f>+'[1]Colector Montt Baquedano (2)'!$E$77</f>
        <v>250</v>
      </c>
      <c r="P44" s="3">
        <f>+'[1]Colector Montt Baquedano (2)'!$AL$77</f>
        <v>28.527464032337335</v>
      </c>
      <c r="Q44" s="3">
        <f>+P44/1000/(0.25*PI()*(S44/1000)^2)</f>
        <v>0.68305343421366027</v>
      </c>
      <c r="R44" s="3">
        <f t="shared" ref="R44:R46" si="18">+P44-M44</f>
        <v>21.796657665493754</v>
      </c>
      <c r="S44" s="12">
        <f>+'[1]Colector Montt Baquedano (2)'!$F$77</f>
        <v>230.6</v>
      </c>
    </row>
    <row r="45" spans="2:19" x14ac:dyDescent="0.3">
      <c r="B45" s="2">
        <f t="shared" si="8"/>
        <v>2036</v>
      </c>
      <c r="C45" s="3">
        <f t="shared" si="9"/>
        <v>99.586392306782471</v>
      </c>
      <c r="D45" s="3">
        <f t="shared" si="5"/>
        <v>99.586392306782471</v>
      </c>
      <c r="E45" s="3">
        <f t="shared" si="10"/>
        <v>0.7924833300156563</v>
      </c>
      <c r="F45" s="3">
        <f t="shared" si="11"/>
        <v>400</v>
      </c>
      <c r="G45" s="3">
        <f>+'[16]Colector Montt Baquedano'!$AB$27</f>
        <v>107.94805842016773</v>
      </c>
      <c r="H45" s="3">
        <f t="shared" si="6"/>
        <v>-8.3616661133852546</v>
      </c>
      <c r="L45" s="2">
        <f t="shared" si="12"/>
        <v>2036</v>
      </c>
      <c r="M45" s="3">
        <f t="shared" si="7"/>
        <v>8.3616661133852546</v>
      </c>
      <c r="N45" s="4">
        <f t="shared" si="14"/>
        <v>593.63</v>
      </c>
      <c r="O45" s="3">
        <f t="shared" ref="N45:Q46" si="19">+O44</f>
        <v>250</v>
      </c>
      <c r="P45" s="3">
        <f t="shared" si="19"/>
        <v>28.527464032337335</v>
      </c>
      <c r="Q45" s="3">
        <f t="shared" si="19"/>
        <v>0.68305343421366027</v>
      </c>
      <c r="R45" s="3">
        <f t="shared" si="18"/>
        <v>20.16579791895208</v>
      </c>
    </row>
    <row r="46" spans="2:19" x14ac:dyDescent="0.3">
      <c r="B46" s="2">
        <f t="shared" si="8"/>
        <v>2037</v>
      </c>
      <c r="C46" s="3">
        <f t="shared" si="9"/>
        <v>99.586392306782471</v>
      </c>
      <c r="D46" s="3">
        <f t="shared" si="5"/>
        <v>99.586392306782471</v>
      </c>
      <c r="E46" s="3">
        <f t="shared" si="10"/>
        <v>0.7924833300156563</v>
      </c>
      <c r="F46" s="3">
        <f t="shared" si="11"/>
        <v>400</v>
      </c>
      <c r="G46" s="3">
        <f>+'[1]Colector Montt Baquedano'!$AB$27</f>
        <v>109.58168025005261</v>
      </c>
      <c r="H46" s="3">
        <f t="shared" si="6"/>
        <v>-9.9952879432701423</v>
      </c>
      <c r="I46" s="13"/>
      <c r="L46" s="2">
        <f t="shared" si="12"/>
        <v>2037</v>
      </c>
      <c r="M46" s="3">
        <f t="shared" si="7"/>
        <v>9.9952879432701423</v>
      </c>
      <c r="N46" s="4">
        <f>+N45</f>
        <v>593.63</v>
      </c>
      <c r="O46" s="3">
        <f t="shared" si="19"/>
        <v>250</v>
      </c>
      <c r="P46" s="3">
        <f t="shared" si="19"/>
        <v>28.527464032337335</v>
      </c>
      <c r="Q46" s="3">
        <f t="shared" si="19"/>
        <v>0.68305343421366027</v>
      </c>
      <c r="R46" s="3">
        <f t="shared" si="18"/>
        <v>18.532176089067192</v>
      </c>
    </row>
  </sheetData>
  <mergeCells count="14">
    <mergeCell ref="L29:L30"/>
    <mergeCell ref="M29:M30"/>
    <mergeCell ref="N29:Q29"/>
    <mergeCell ref="R29:R30"/>
    <mergeCell ref="B29:B30"/>
    <mergeCell ref="C29:C30"/>
    <mergeCell ref="D29:F29"/>
    <mergeCell ref="G29:G30"/>
    <mergeCell ref="H29:H30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r:id="rId1"/>
  <headerFooter alignWithMargins="0">
    <oddFooter xml:space="preserve">&amp;L&amp;D&amp;R&amp;A / &amp;F </oddFooter>
  </headerFooter>
  <ignoredErrors>
    <ignoredError sqref="D7:D21 D32:D46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45</v>
      </c>
      <c r="E2" s="6" t="s">
        <v>7</v>
      </c>
      <c r="F2" s="7">
        <f>+'[1]Colector PAC II, III y IV'!$N$33</f>
        <v>129.84</v>
      </c>
      <c r="G2" s="8" t="s">
        <v>8</v>
      </c>
      <c r="I2" s="16" t="s">
        <v>65</v>
      </c>
      <c r="J2" s="17">
        <v>144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P.A. Cerda III'!B6</f>
        <v>2022</v>
      </c>
      <c r="C6" s="3">
        <f>+SUMPRODUCT('[1]Colector PAC II, III y IV'!$AL$32:$AL$33,'[1]Colector PAC II, III y IV'!$M$32:$M$33)/F2</f>
        <v>242.87074199596125</v>
      </c>
      <c r="D6" s="3">
        <f t="shared" ref="D6:D21" si="0">+C6</f>
        <v>242.87074199596125</v>
      </c>
      <c r="E6" s="3">
        <f>D6/(0.25*PI()*(F6/1000)^2)/1000</f>
        <v>2.1803423323959659</v>
      </c>
      <c r="F6" s="3">
        <f>+SUMPRODUCT('[1]Colector PAC II, III y IV'!$F$32:$F$33,'[1]Colector PAC II, III y IV'!$M$32:$M$33)/F2</f>
        <v>376.6</v>
      </c>
      <c r="G6" s="3">
        <f>+'[2]Colector PAC II, III y IV'!$AB$33</f>
        <v>81.21732207011857</v>
      </c>
      <c r="H6" s="3">
        <f t="shared" ref="H6:H21" si="1">+D6-G6</f>
        <v>161.65341992584268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242.87074199596125</v>
      </c>
      <c r="D7" s="3">
        <f t="shared" si="0"/>
        <v>242.87074199596125</v>
      </c>
      <c r="E7" s="3">
        <f t="shared" ref="E7:F21" si="4">+E6</f>
        <v>2.1803423323959659</v>
      </c>
      <c r="F7" s="3">
        <f t="shared" si="4"/>
        <v>376.6</v>
      </c>
      <c r="G7" s="3">
        <f>+'[3]Colector PAC II, III y IV'!$AB$33</f>
        <v>82.98895887237569</v>
      </c>
      <c r="H7" s="3">
        <f t="shared" si="1"/>
        <v>159.88178312358556</v>
      </c>
      <c r="L7" s="9"/>
    </row>
    <row r="8" spans="1:12" x14ac:dyDescent="0.3">
      <c r="B8" s="2">
        <f t="shared" si="2"/>
        <v>2024</v>
      </c>
      <c r="C8" s="3">
        <f t="shared" si="3"/>
        <v>242.87074199596125</v>
      </c>
      <c r="D8" s="3">
        <f t="shared" si="0"/>
        <v>242.87074199596125</v>
      </c>
      <c r="E8" s="3">
        <f t="shared" si="4"/>
        <v>2.1803423323959659</v>
      </c>
      <c r="F8" s="3">
        <f t="shared" si="4"/>
        <v>376.6</v>
      </c>
      <c r="G8" s="3">
        <f>+'[4]Colector PAC II, III y IV'!$AB$33</f>
        <v>84.326851733340717</v>
      </c>
      <c r="H8" s="3">
        <f t="shared" si="1"/>
        <v>158.54389026262055</v>
      </c>
      <c r="L8" s="9"/>
    </row>
    <row r="9" spans="1:12" x14ac:dyDescent="0.3">
      <c r="B9" s="2">
        <f t="shared" si="2"/>
        <v>2025</v>
      </c>
      <c r="C9" s="3">
        <f t="shared" si="3"/>
        <v>242.87074199596125</v>
      </c>
      <c r="D9" s="3">
        <f t="shared" si="0"/>
        <v>242.87074199596125</v>
      </c>
      <c r="E9" s="3">
        <f t="shared" si="4"/>
        <v>2.1803423323959659</v>
      </c>
      <c r="F9" s="3">
        <f t="shared" si="4"/>
        <v>376.6</v>
      </c>
      <c r="G9" s="3">
        <f>+'[5]Colector PAC II, III y IV'!$AB$33</f>
        <v>85.671265783327243</v>
      </c>
      <c r="H9" s="3">
        <f t="shared" si="1"/>
        <v>157.19947621263401</v>
      </c>
      <c r="L9" s="9"/>
    </row>
    <row r="10" spans="1:12" x14ac:dyDescent="0.3">
      <c r="B10" s="2">
        <f t="shared" si="2"/>
        <v>2026</v>
      </c>
      <c r="C10" s="3">
        <f t="shared" si="3"/>
        <v>242.87074199596125</v>
      </c>
      <c r="D10" s="3">
        <f t="shared" si="0"/>
        <v>242.87074199596125</v>
      </c>
      <c r="E10" s="3">
        <f t="shared" si="4"/>
        <v>2.1803423323959659</v>
      </c>
      <c r="F10" s="3">
        <f t="shared" si="4"/>
        <v>376.6</v>
      </c>
      <c r="G10" s="3">
        <f>+'[6]Colector PAC II, III y IV'!$AB$33</f>
        <v>87.031964167152097</v>
      </c>
      <c r="H10" s="3">
        <f t="shared" si="1"/>
        <v>155.83877782880916</v>
      </c>
      <c r="L10" s="9"/>
    </row>
    <row r="11" spans="1:12" x14ac:dyDescent="0.3">
      <c r="B11" s="2">
        <f t="shared" si="2"/>
        <v>2027</v>
      </c>
      <c r="C11" s="3">
        <f t="shared" si="3"/>
        <v>242.87074199596125</v>
      </c>
      <c r="D11" s="3">
        <f t="shared" si="0"/>
        <v>242.87074199596125</v>
      </c>
      <c r="E11" s="3">
        <f t="shared" si="4"/>
        <v>2.1803423323959659</v>
      </c>
      <c r="F11" s="3">
        <f t="shared" si="4"/>
        <v>376.6</v>
      </c>
      <c r="G11" s="3">
        <f>+'[7]Colector PAC II, III y IV'!$AB$33</f>
        <v>88.406475903145392</v>
      </c>
      <c r="H11" s="3">
        <f t="shared" si="1"/>
        <v>154.46426609281588</v>
      </c>
      <c r="L11" s="9"/>
    </row>
    <row r="12" spans="1:12" x14ac:dyDescent="0.3">
      <c r="B12" s="2">
        <f t="shared" si="2"/>
        <v>2028</v>
      </c>
      <c r="C12" s="3">
        <f t="shared" si="3"/>
        <v>242.87074199596125</v>
      </c>
      <c r="D12" s="3">
        <f t="shared" si="0"/>
        <v>242.87074199596125</v>
      </c>
      <c r="E12" s="3">
        <f t="shared" si="4"/>
        <v>2.1803423323959659</v>
      </c>
      <c r="F12" s="3">
        <f t="shared" si="4"/>
        <v>376.6</v>
      </c>
      <c r="G12" s="3">
        <f>+'[8]Colector PAC II, III y IV'!$AB$33</f>
        <v>89.799916889961125</v>
      </c>
      <c r="H12" s="3">
        <f t="shared" si="1"/>
        <v>153.07082510600014</v>
      </c>
      <c r="L12" s="9"/>
    </row>
    <row r="13" spans="1:12" x14ac:dyDescent="0.3">
      <c r="B13" s="2">
        <f t="shared" si="2"/>
        <v>2029</v>
      </c>
      <c r="C13" s="3">
        <f t="shared" si="3"/>
        <v>242.87074199596125</v>
      </c>
      <c r="D13" s="3">
        <f t="shared" si="0"/>
        <v>242.87074199596125</v>
      </c>
      <c r="E13" s="3">
        <f t="shared" si="4"/>
        <v>2.1803423323959659</v>
      </c>
      <c r="F13" s="3">
        <f t="shared" si="4"/>
        <v>376.6</v>
      </c>
      <c r="G13" s="3">
        <f>+'[9]Colector PAC II, III y IV'!$AB$33</f>
        <v>91.199388205831113</v>
      </c>
      <c r="H13" s="3">
        <f t="shared" si="1"/>
        <v>151.67135379013013</v>
      </c>
      <c r="L13" s="9"/>
    </row>
    <row r="14" spans="1:12" x14ac:dyDescent="0.3">
      <c r="B14" s="2">
        <f t="shared" si="2"/>
        <v>2030</v>
      </c>
      <c r="C14" s="3">
        <f t="shared" si="3"/>
        <v>242.87074199596125</v>
      </c>
      <c r="D14" s="3">
        <f t="shared" si="0"/>
        <v>242.87074199596125</v>
      </c>
      <c r="E14" s="3">
        <f t="shared" si="4"/>
        <v>2.1803423323959659</v>
      </c>
      <c r="F14" s="3">
        <f t="shared" si="4"/>
        <v>376.6</v>
      </c>
      <c r="G14" s="3">
        <f>+'[10]Colector PAC II, III y IV'!$AB$33</f>
        <v>92.615240672435007</v>
      </c>
      <c r="H14" s="3">
        <f t="shared" si="1"/>
        <v>150.25550132352623</v>
      </c>
      <c r="L14" s="9"/>
    </row>
    <row r="15" spans="1:12" x14ac:dyDescent="0.3">
      <c r="B15" s="2">
        <f t="shared" si="2"/>
        <v>2031</v>
      </c>
      <c r="C15" s="3">
        <f t="shared" si="3"/>
        <v>242.87074199596125</v>
      </c>
      <c r="D15" s="3">
        <f t="shared" si="0"/>
        <v>242.87074199596125</v>
      </c>
      <c r="E15" s="3">
        <f t="shared" si="4"/>
        <v>2.1803423323959659</v>
      </c>
      <c r="F15" s="3">
        <f t="shared" si="4"/>
        <v>376.6</v>
      </c>
      <c r="G15" s="3">
        <f>+'[11]Colector PAC II, III y IV'!$AB$33</f>
        <v>94.04482315493081</v>
      </c>
      <c r="H15" s="3">
        <f t="shared" si="1"/>
        <v>148.82591884103044</v>
      </c>
      <c r="L15" s="9"/>
    </row>
    <row r="16" spans="1:12" x14ac:dyDescent="0.3">
      <c r="B16" s="2">
        <f t="shared" si="2"/>
        <v>2032</v>
      </c>
      <c r="C16" s="3">
        <f t="shared" si="3"/>
        <v>242.87074199596125</v>
      </c>
      <c r="D16" s="3">
        <f t="shared" si="0"/>
        <v>242.87074199596125</v>
      </c>
      <c r="E16" s="3">
        <f t="shared" si="4"/>
        <v>2.1803423323959659</v>
      </c>
      <c r="F16" s="3">
        <f t="shared" si="4"/>
        <v>376.6</v>
      </c>
      <c r="G16" s="3">
        <f>+'[12]Colector PAC II, III y IV'!$AB$33</f>
        <v>95.493508147801023</v>
      </c>
      <c r="H16" s="3">
        <f t="shared" si="1"/>
        <v>147.37723384816024</v>
      </c>
      <c r="L16" s="9"/>
    </row>
    <row r="17" spans="2:13" x14ac:dyDescent="0.3">
      <c r="B17" s="2">
        <f t="shared" si="2"/>
        <v>2033</v>
      </c>
      <c r="C17" s="3">
        <f t="shared" si="3"/>
        <v>242.87074199596125</v>
      </c>
      <c r="D17" s="3">
        <f t="shared" si="0"/>
        <v>242.87074199596125</v>
      </c>
      <c r="E17" s="3">
        <f t="shared" si="4"/>
        <v>2.1803423323959659</v>
      </c>
      <c r="F17" s="3">
        <f t="shared" si="4"/>
        <v>376.6</v>
      </c>
      <c r="G17" s="3">
        <f>+'[13]Colector PAC II, III y IV'!$AB$33</f>
        <v>96.947699212154859</v>
      </c>
      <c r="H17" s="3">
        <f t="shared" si="1"/>
        <v>145.92304278380641</v>
      </c>
      <c r="L17" s="9"/>
    </row>
    <row r="18" spans="2:13" x14ac:dyDescent="0.3">
      <c r="B18" s="2">
        <f t="shared" si="2"/>
        <v>2034</v>
      </c>
      <c r="C18" s="3">
        <f t="shared" si="3"/>
        <v>242.87074199596125</v>
      </c>
      <c r="D18" s="3">
        <f t="shared" si="0"/>
        <v>242.87074199596125</v>
      </c>
      <c r="E18" s="3">
        <f t="shared" si="4"/>
        <v>2.1803423323959659</v>
      </c>
      <c r="F18" s="3">
        <f t="shared" si="4"/>
        <v>376.6</v>
      </c>
      <c r="G18" s="3">
        <f>+'[14]Colector PAC II, III y IV'!$AB$33</f>
        <v>98.418385507763787</v>
      </c>
      <c r="H18" s="3">
        <f t="shared" si="1"/>
        <v>144.45235648819747</v>
      </c>
      <c r="L18" s="9"/>
    </row>
    <row r="19" spans="2:13" x14ac:dyDescent="0.3">
      <c r="B19" s="2">
        <f t="shared" si="2"/>
        <v>2035</v>
      </c>
      <c r="C19" s="3">
        <f t="shared" si="3"/>
        <v>242.87074199596125</v>
      </c>
      <c r="D19" s="3">
        <f t="shared" si="0"/>
        <v>242.87074199596125</v>
      </c>
      <c r="E19" s="3">
        <f t="shared" si="4"/>
        <v>2.1803423323959659</v>
      </c>
      <c r="F19" s="3">
        <f t="shared" si="4"/>
        <v>376.6</v>
      </c>
      <c r="G19" s="3">
        <f>+'[15]Colector PAC II, III y IV'!$AB$33</f>
        <v>99.902702731126197</v>
      </c>
      <c r="H19" s="3">
        <f t="shared" si="1"/>
        <v>142.96803926483506</v>
      </c>
      <c r="L19" s="9"/>
    </row>
    <row r="20" spans="2:13" x14ac:dyDescent="0.3">
      <c r="B20" s="2">
        <f t="shared" si="2"/>
        <v>2036</v>
      </c>
      <c r="C20" s="3">
        <f t="shared" si="3"/>
        <v>242.87074199596125</v>
      </c>
      <c r="D20" s="3">
        <f t="shared" si="0"/>
        <v>242.87074199596125</v>
      </c>
      <c r="E20" s="3">
        <f t="shared" si="4"/>
        <v>2.1803423323959659</v>
      </c>
      <c r="F20" s="3">
        <f t="shared" si="4"/>
        <v>376.6</v>
      </c>
      <c r="G20" s="3">
        <f>+'[16]Colector PAC II, III y IV'!$AB$33</f>
        <v>101.40630305869996</v>
      </c>
      <c r="H20" s="3">
        <f t="shared" si="1"/>
        <v>141.46443893726129</v>
      </c>
      <c r="L20" s="9"/>
    </row>
    <row r="21" spans="2:13" x14ac:dyDescent="0.3">
      <c r="B21" s="2">
        <f t="shared" si="2"/>
        <v>2037</v>
      </c>
      <c r="C21" s="3">
        <f t="shared" si="3"/>
        <v>242.87074199596125</v>
      </c>
      <c r="D21" s="3">
        <f t="shared" si="0"/>
        <v>242.87074199596125</v>
      </c>
      <c r="E21" s="3">
        <f t="shared" si="4"/>
        <v>2.1803423323959659</v>
      </c>
      <c r="F21" s="3">
        <f t="shared" si="4"/>
        <v>376.6</v>
      </c>
      <c r="G21" s="3">
        <f>+'[1]Colector PAC II, III y IV'!$AB$33</f>
        <v>102.91491030009995</v>
      </c>
      <c r="H21" s="3">
        <f t="shared" si="1"/>
        <v>139.95583169586132</v>
      </c>
      <c r="I21" s="13">
        <f>+G21/G6-1</f>
        <v>0.26715468667199938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</sheetPr>
  <dimension ref="A2:M28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44</v>
      </c>
      <c r="E2" s="6" t="s">
        <v>7</v>
      </c>
      <c r="F2" s="7">
        <f>+'[1]Colector PAC II, III y IV'!$N$29</f>
        <v>72.800000000000011</v>
      </c>
      <c r="G2" s="8" t="s">
        <v>8</v>
      </c>
      <c r="I2" s="16" t="s">
        <v>65</v>
      </c>
      <c r="J2" s="17">
        <v>73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P.A. Cerda II'!B6</f>
        <v>2022</v>
      </c>
      <c r="C6" s="3">
        <f>+SUMPRODUCT('[1]Colector PAC II, III y IV'!$AL$28:$AL$29,'[1]Colector PAC II, III y IV'!$M$28:$M$29)/F2</f>
        <v>175.53343358178455</v>
      </c>
      <c r="D6" s="3">
        <f t="shared" ref="D6:D21" si="0">+C6</f>
        <v>175.53343358178455</v>
      </c>
      <c r="E6" s="3">
        <f>D6/(0.25*PI()*(F6/1000)^2)/1000</f>
        <v>2.0034431949825313</v>
      </c>
      <c r="F6" s="3">
        <f>+SUMPRODUCT('[1]Colector PAC II, III y IV'!$F$28:$F$29,'[1]Colector PAC II, III y IV'!$M$28:$M$29)/F2</f>
        <v>334</v>
      </c>
      <c r="G6" s="3">
        <f>+'[2]Colector PAC II, III y IV'!$AB$29</f>
        <v>73.964882458830047</v>
      </c>
      <c r="H6" s="3">
        <f t="shared" ref="H6:H21" si="1">+D6-G6</f>
        <v>101.5685511229545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175.53343358178455</v>
      </c>
      <c r="D7" s="3">
        <f t="shared" si="0"/>
        <v>175.53343358178455</v>
      </c>
      <c r="E7" s="3">
        <f t="shared" ref="E7:F21" si="4">+E6</f>
        <v>2.0034431949825313</v>
      </c>
      <c r="F7" s="3">
        <f t="shared" si="4"/>
        <v>334</v>
      </c>
      <c r="G7" s="3">
        <f>+'[3]Colector PAC II, III y IV'!$AB$29</f>
        <v>75.510513401860251</v>
      </c>
      <c r="H7" s="3">
        <f t="shared" si="1"/>
        <v>100.0229201799243</v>
      </c>
      <c r="L7" s="9"/>
    </row>
    <row r="8" spans="1:12" x14ac:dyDescent="0.3">
      <c r="B8" s="2">
        <f t="shared" si="2"/>
        <v>2024</v>
      </c>
      <c r="C8" s="3">
        <f t="shared" si="3"/>
        <v>175.53343358178455</v>
      </c>
      <c r="D8" s="3">
        <f t="shared" si="0"/>
        <v>175.53343358178455</v>
      </c>
      <c r="E8" s="3">
        <f t="shared" si="4"/>
        <v>2.0034431949825313</v>
      </c>
      <c r="F8" s="3">
        <f t="shared" si="4"/>
        <v>334</v>
      </c>
      <c r="G8" s="3">
        <f>+'[4]Colector PAC II, III y IV'!$AB$29</f>
        <v>76.679772811212558</v>
      </c>
      <c r="H8" s="3">
        <f t="shared" si="1"/>
        <v>98.853660770571992</v>
      </c>
      <c r="L8" s="9"/>
    </row>
    <row r="9" spans="1:12" x14ac:dyDescent="0.3">
      <c r="B9" s="2">
        <f t="shared" si="2"/>
        <v>2025</v>
      </c>
      <c r="C9" s="3">
        <f t="shared" si="3"/>
        <v>175.53343358178455</v>
      </c>
      <c r="D9" s="3">
        <f t="shared" si="0"/>
        <v>175.53343358178455</v>
      </c>
      <c r="E9" s="3">
        <f t="shared" si="4"/>
        <v>2.0034431949825313</v>
      </c>
      <c r="F9" s="3">
        <f t="shared" si="4"/>
        <v>334</v>
      </c>
      <c r="G9" s="3">
        <f>+'[5]Colector PAC II, III y IV'!$AB$29</f>
        <v>77.85508083310161</v>
      </c>
      <c r="H9" s="3">
        <f t="shared" si="1"/>
        <v>97.67835274868294</v>
      </c>
      <c r="L9" s="9"/>
    </row>
    <row r="10" spans="1:12" x14ac:dyDescent="0.3">
      <c r="B10" s="2">
        <f t="shared" si="2"/>
        <v>2026</v>
      </c>
      <c r="C10" s="3">
        <f t="shared" si="3"/>
        <v>175.53343358178455</v>
      </c>
      <c r="D10" s="3">
        <f t="shared" si="0"/>
        <v>175.53343358178455</v>
      </c>
      <c r="E10" s="3">
        <f t="shared" si="4"/>
        <v>2.0034431949825313</v>
      </c>
      <c r="F10" s="3">
        <f t="shared" si="4"/>
        <v>334</v>
      </c>
      <c r="G10" s="3">
        <f>+'[6]Colector PAC II, III y IV'!$AB$29</f>
        <v>79.044935624952345</v>
      </c>
      <c r="H10" s="3">
        <f t="shared" si="1"/>
        <v>96.488497956832205</v>
      </c>
      <c r="L10" s="9"/>
    </row>
    <row r="11" spans="1:12" x14ac:dyDescent="0.3">
      <c r="B11" s="2">
        <f t="shared" si="2"/>
        <v>2027</v>
      </c>
      <c r="C11" s="3">
        <f t="shared" si="3"/>
        <v>175.53343358178455</v>
      </c>
      <c r="D11" s="3">
        <f t="shared" si="0"/>
        <v>175.53343358178455</v>
      </c>
      <c r="E11" s="3">
        <f t="shared" si="4"/>
        <v>2.0034431949825313</v>
      </c>
      <c r="F11" s="3">
        <f t="shared" si="4"/>
        <v>334</v>
      </c>
      <c r="G11" s="3">
        <f>+'[7]Colector PAC II, III y IV'!$AB$29</f>
        <v>80.247185369828898</v>
      </c>
      <c r="H11" s="3">
        <f t="shared" si="1"/>
        <v>95.286248211955652</v>
      </c>
      <c r="L11" s="9"/>
    </row>
    <row r="12" spans="1:12" x14ac:dyDescent="0.3">
      <c r="B12" s="2">
        <f t="shared" si="2"/>
        <v>2028</v>
      </c>
      <c r="C12" s="3">
        <f t="shared" si="3"/>
        <v>175.53343358178455</v>
      </c>
      <c r="D12" s="3">
        <f t="shared" si="0"/>
        <v>175.53343358178455</v>
      </c>
      <c r="E12" s="3">
        <f t="shared" si="4"/>
        <v>2.0034431949825313</v>
      </c>
      <c r="F12" s="3">
        <f t="shared" si="4"/>
        <v>334</v>
      </c>
      <c r="G12" s="3">
        <f>+'[8]Colector PAC II, III y IV'!$AB$29</f>
        <v>81.466287985391133</v>
      </c>
      <c r="H12" s="3">
        <f t="shared" si="1"/>
        <v>94.067145596393416</v>
      </c>
      <c r="L12" s="9"/>
    </row>
    <row r="13" spans="1:12" x14ac:dyDescent="0.3">
      <c r="B13" s="2">
        <f t="shared" si="2"/>
        <v>2029</v>
      </c>
      <c r="C13" s="3">
        <f t="shared" si="3"/>
        <v>175.53343358178455</v>
      </c>
      <c r="D13" s="3">
        <f t="shared" si="0"/>
        <v>175.53343358178455</v>
      </c>
      <c r="E13" s="3">
        <f t="shared" si="4"/>
        <v>2.0034431949825313</v>
      </c>
      <c r="F13" s="3">
        <f t="shared" si="4"/>
        <v>334</v>
      </c>
      <c r="G13" s="3">
        <f>+'[9]Colector PAC II, III y IV'!$AB$29</f>
        <v>82.691013430184682</v>
      </c>
      <c r="H13" s="3">
        <f t="shared" si="1"/>
        <v>92.842420151599867</v>
      </c>
      <c r="L13" s="9"/>
    </row>
    <row r="14" spans="1:12" x14ac:dyDescent="0.3">
      <c r="B14" s="2">
        <f t="shared" si="2"/>
        <v>2030</v>
      </c>
      <c r="C14" s="3">
        <f t="shared" si="3"/>
        <v>175.53343358178455</v>
      </c>
      <c r="D14" s="3">
        <f t="shared" si="0"/>
        <v>175.53343358178455</v>
      </c>
      <c r="E14" s="3">
        <f t="shared" si="4"/>
        <v>2.0034431949825313</v>
      </c>
      <c r="F14" s="3">
        <f t="shared" si="4"/>
        <v>334</v>
      </c>
      <c r="G14" s="3">
        <f>+'[10]Colector PAC II, III y IV'!$AB$29</f>
        <v>83.93037891629632</v>
      </c>
      <c r="H14" s="3">
        <f t="shared" si="1"/>
        <v>91.60305466548823</v>
      </c>
      <c r="L14" s="9"/>
    </row>
    <row r="15" spans="1:12" x14ac:dyDescent="0.3">
      <c r="B15" s="2">
        <f t="shared" si="2"/>
        <v>2031</v>
      </c>
      <c r="C15" s="3">
        <f t="shared" si="3"/>
        <v>175.53343358178455</v>
      </c>
      <c r="D15" s="3">
        <f t="shared" si="0"/>
        <v>175.53343358178455</v>
      </c>
      <c r="E15" s="3">
        <f t="shared" si="4"/>
        <v>2.0034431949825313</v>
      </c>
      <c r="F15" s="3">
        <f t="shared" si="4"/>
        <v>334</v>
      </c>
      <c r="G15" s="3">
        <f>+'[11]Colector PAC II, III y IV'!$AB$29</f>
        <v>85.182080378083668</v>
      </c>
      <c r="H15" s="3">
        <f t="shared" si="1"/>
        <v>90.351353203700882</v>
      </c>
      <c r="L15" s="9"/>
    </row>
    <row r="16" spans="1:12" x14ac:dyDescent="0.3">
      <c r="B16" s="2">
        <f t="shared" si="2"/>
        <v>2032</v>
      </c>
      <c r="C16" s="3">
        <f t="shared" si="3"/>
        <v>175.53343358178455</v>
      </c>
      <c r="D16" s="3">
        <f t="shared" si="0"/>
        <v>175.53343358178455</v>
      </c>
      <c r="E16" s="3">
        <f t="shared" si="4"/>
        <v>2.0034431949825313</v>
      </c>
      <c r="F16" s="3">
        <f t="shared" si="4"/>
        <v>334</v>
      </c>
      <c r="G16" s="3">
        <f>+'[12]Colector PAC II, III y IV'!$AB$29</f>
        <v>86.450796356011438</v>
      </c>
      <c r="H16" s="3">
        <f t="shared" si="1"/>
        <v>89.082637225773112</v>
      </c>
      <c r="L16" s="9"/>
    </row>
    <row r="17" spans="2:13" x14ac:dyDescent="0.3">
      <c r="B17" s="2">
        <f t="shared" si="2"/>
        <v>2033</v>
      </c>
      <c r="C17" s="3">
        <f t="shared" si="3"/>
        <v>175.53343358178455</v>
      </c>
      <c r="D17" s="3">
        <f t="shared" si="0"/>
        <v>175.53343358178455</v>
      </c>
      <c r="E17" s="3">
        <f t="shared" si="4"/>
        <v>2.0034431949825313</v>
      </c>
      <c r="F17" s="3">
        <f t="shared" si="4"/>
        <v>334</v>
      </c>
      <c r="G17" s="3">
        <f>+'[13]Colector PAC II, III y IV'!$AB$29</f>
        <v>87.724700339213328</v>
      </c>
      <c r="H17" s="3">
        <f t="shared" si="1"/>
        <v>87.808733242571222</v>
      </c>
      <c r="L17" s="9"/>
    </row>
    <row r="18" spans="2:13" x14ac:dyDescent="0.3">
      <c r="B18" s="2">
        <f t="shared" si="2"/>
        <v>2034</v>
      </c>
      <c r="C18" s="3">
        <f t="shared" si="3"/>
        <v>175.53343358178455</v>
      </c>
      <c r="D18" s="3">
        <f t="shared" si="0"/>
        <v>175.53343358178455</v>
      </c>
      <c r="E18" s="3">
        <f t="shared" si="4"/>
        <v>2.0034431949825313</v>
      </c>
      <c r="F18" s="3">
        <f t="shared" si="4"/>
        <v>334</v>
      </c>
      <c r="G18" s="3">
        <f>+'[14]Colector PAC II, III y IV'!$AB$29</f>
        <v>89.013338785158382</v>
      </c>
      <c r="H18" s="3">
        <f t="shared" si="1"/>
        <v>86.520094796626168</v>
      </c>
      <c r="L18" s="9"/>
    </row>
    <row r="19" spans="2:13" x14ac:dyDescent="0.3">
      <c r="B19" s="2">
        <f t="shared" si="2"/>
        <v>2035</v>
      </c>
      <c r="C19" s="3">
        <f t="shared" si="3"/>
        <v>175.53343358178455</v>
      </c>
      <c r="D19" s="3">
        <f t="shared" si="0"/>
        <v>175.53343358178455</v>
      </c>
      <c r="E19" s="3">
        <f t="shared" si="4"/>
        <v>2.0034431949825313</v>
      </c>
      <c r="F19" s="3">
        <f t="shared" si="4"/>
        <v>334</v>
      </c>
      <c r="G19" s="3">
        <f>+'[15]Colector PAC II, III y IV'!$AB$29</f>
        <v>90.314247928321606</v>
      </c>
      <c r="H19" s="3">
        <f t="shared" si="1"/>
        <v>85.219185653462944</v>
      </c>
      <c r="L19" s="9"/>
    </row>
    <row r="20" spans="2:13" x14ac:dyDescent="0.3">
      <c r="B20" s="2">
        <f t="shared" si="2"/>
        <v>2036</v>
      </c>
      <c r="C20" s="3">
        <f t="shared" si="3"/>
        <v>175.53343358178455</v>
      </c>
      <c r="D20" s="3">
        <f t="shared" si="0"/>
        <v>175.53343358178455</v>
      </c>
      <c r="E20" s="3">
        <f t="shared" si="4"/>
        <v>2.0034431949825313</v>
      </c>
      <c r="F20" s="3">
        <f t="shared" si="4"/>
        <v>334</v>
      </c>
      <c r="G20" s="3">
        <f>+'[16]Colector PAC II, III y IV'!$AB$29</f>
        <v>91.632332485755896</v>
      </c>
      <c r="H20" s="3">
        <f t="shared" si="1"/>
        <v>83.901101096028654</v>
      </c>
      <c r="L20" s="9"/>
    </row>
    <row r="21" spans="2:13" x14ac:dyDescent="0.3">
      <c r="B21" s="2">
        <f t="shared" si="2"/>
        <v>2037</v>
      </c>
      <c r="C21" s="3">
        <f t="shared" si="3"/>
        <v>175.53343358178455</v>
      </c>
      <c r="D21" s="3">
        <f t="shared" si="0"/>
        <v>175.53343358178455</v>
      </c>
      <c r="E21" s="3">
        <f t="shared" si="4"/>
        <v>2.0034431949825313</v>
      </c>
      <c r="F21" s="3">
        <f t="shared" si="4"/>
        <v>334</v>
      </c>
      <c r="G21" s="3">
        <f>+'[1]Colector PAC II, III y IV'!$AB$29</f>
        <v>92.955171444719497</v>
      </c>
      <c r="H21" s="3">
        <f t="shared" si="1"/>
        <v>82.578262137065053</v>
      </c>
      <c r="I21" s="13">
        <f>+G21/G6-1</f>
        <v>0.25674736921889552</v>
      </c>
      <c r="L21" s="9"/>
      <c r="M21" s="8"/>
    </row>
    <row r="22" spans="2:13" x14ac:dyDescent="0.3">
      <c r="L22" s="9"/>
    </row>
    <row r="23" spans="2:13" x14ac:dyDescent="0.3">
      <c r="L23" s="9"/>
    </row>
    <row r="27" spans="2:13" x14ac:dyDescent="0.3">
      <c r="B27" s="48"/>
      <c r="C27" s="48"/>
      <c r="D27" s="48"/>
      <c r="E27" s="48"/>
      <c r="F27" s="48"/>
      <c r="G27" s="48"/>
      <c r="H27" s="48"/>
    </row>
    <row r="28" spans="2:13" x14ac:dyDescent="0.3">
      <c r="B28" s="48"/>
      <c r="C28" s="48"/>
      <c r="H28" s="48"/>
    </row>
  </sheetData>
  <mergeCells count="9">
    <mergeCell ref="B27:B28"/>
    <mergeCell ref="C27:C28"/>
    <mergeCell ref="D27:G27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43</v>
      </c>
      <c r="E2" s="6" t="s">
        <v>7</v>
      </c>
      <c r="F2" s="7">
        <f>+'[1]Colector PAC II, III y IV'!$N$25</f>
        <v>751.61</v>
      </c>
      <c r="G2" s="8" t="s">
        <v>8</v>
      </c>
      <c r="I2" s="16" t="s">
        <v>65</v>
      </c>
      <c r="J2" s="17">
        <v>752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España'!B6</f>
        <v>2022</v>
      </c>
      <c r="C6" s="3">
        <f>+SUMPRODUCT('[1]Colector PAC II, III y IV'!$AL$18:$AL$25,'[1]Colector PAC II, III y IV'!$M$18:$M$25)/F2</f>
        <v>115.45422356405757</v>
      </c>
      <c r="D6" s="3">
        <f t="shared" ref="D6:D21" si="0">+C6</f>
        <v>115.45422356405757</v>
      </c>
      <c r="E6" s="3">
        <f>D6/(0.25*PI()*(F6/1000)^2)/1000</f>
        <v>1.317731749511029</v>
      </c>
      <c r="F6" s="3">
        <f>+SUMPRODUCT('[1]Colector PAC II, III y IV'!$F$18:$F$25,'[1]Colector PAC II, III y IV'!$M$18:$M$25)/F2</f>
        <v>334</v>
      </c>
      <c r="G6" s="3">
        <f>+'[2]Colector PAC II, III y IV'!$AB$25</f>
        <v>59.88338011765272</v>
      </c>
      <c r="H6" s="3">
        <f t="shared" ref="H6:H21" si="1">+D6-G6</f>
        <v>55.570843446404851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115.45422356405757</v>
      </c>
      <c r="D7" s="3">
        <f t="shared" si="0"/>
        <v>115.45422356405757</v>
      </c>
      <c r="E7" s="3">
        <f t="shared" ref="E7:F21" si="4">+E6</f>
        <v>1.317731749511029</v>
      </c>
      <c r="F7" s="3">
        <f t="shared" si="4"/>
        <v>334</v>
      </c>
      <c r="G7" s="3">
        <f>+'[3]Colector PAC II, III y IV'!$AB$25</f>
        <v>61.081882601752014</v>
      </c>
      <c r="H7" s="3">
        <f t="shared" si="1"/>
        <v>54.372340962305557</v>
      </c>
      <c r="L7" s="9"/>
    </row>
    <row r="8" spans="1:12" x14ac:dyDescent="0.3">
      <c r="B8" s="2">
        <f t="shared" si="2"/>
        <v>2024</v>
      </c>
      <c r="C8" s="3">
        <f t="shared" si="3"/>
        <v>115.45422356405757</v>
      </c>
      <c r="D8" s="3">
        <f t="shared" si="0"/>
        <v>115.45422356405757</v>
      </c>
      <c r="E8" s="3">
        <f t="shared" si="4"/>
        <v>1.317731749511029</v>
      </c>
      <c r="F8" s="3">
        <f t="shared" si="4"/>
        <v>334</v>
      </c>
      <c r="G8" s="3">
        <f>+'[4]Colector PAC II, III y IV'!$AB$25</f>
        <v>61.9786045989134</v>
      </c>
      <c r="H8" s="3">
        <f t="shared" si="1"/>
        <v>53.475618965144172</v>
      </c>
      <c r="L8" s="9"/>
    </row>
    <row r="9" spans="1:12" x14ac:dyDescent="0.3">
      <c r="B9" s="2">
        <f t="shared" si="2"/>
        <v>2025</v>
      </c>
      <c r="C9" s="3">
        <f t="shared" si="3"/>
        <v>115.45422356405757</v>
      </c>
      <c r="D9" s="3">
        <f t="shared" si="0"/>
        <v>115.45422356405757</v>
      </c>
      <c r="E9" s="3">
        <f t="shared" si="4"/>
        <v>1.317731749511029</v>
      </c>
      <c r="F9" s="3">
        <f t="shared" si="4"/>
        <v>334</v>
      </c>
      <c r="G9" s="3">
        <f>+'[5]Colector PAC II, III y IV'!$AB$25</f>
        <v>62.878330053347256</v>
      </c>
      <c r="H9" s="3">
        <f t="shared" si="1"/>
        <v>52.575893510710316</v>
      </c>
      <c r="L9" s="9"/>
    </row>
    <row r="10" spans="1:12" x14ac:dyDescent="0.3">
      <c r="B10" s="2">
        <f t="shared" si="2"/>
        <v>2026</v>
      </c>
      <c r="C10" s="3">
        <f t="shared" si="3"/>
        <v>115.45422356405757</v>
      </c>
      <c r="D10" s="3">
        <f t="shared" si="0"/>
        <v>115.45422356405757</v>
      </c>
      <c r="E10" s="3">
        <f t="shared" si="4"/>
        <v>1.317731749511029</v>
      </c>
      <c r="F10" s="3">
        <f t="shared" si="4"/>
        <v>334</v>
      </c>
      <c r="G10" s="3">
        <f>+'[6]Colector PAC II, III y IV'!$AB$25</f>
        <v>63.787748456424062</v>
      </c>
      <c r="H10" s="3">
        <f t="shared" si="1"/>
        <v>51.666475107633509</v>
      </c>
      <c r="L10" s="9"/>
    </row>
    <row r="11" spans="1:12" x14ac:dyDescent="0.3">
      <c r="B11" s="2">
        <f t="shared" si="2"/>
        <v>2027</v>
      </c>
      <c r="C11" s="3">
        <f t="shared" si="3"/>
        <v>115.45422356405757</v>
      </c>
      <c r="D11" s="3">
        <f t="shared" si="0"/>
        <v>115.45422356405757</v>
      </c>
      <c r="E11" s="3">
        <f t="shared" si="4"/>
        <v>1.317731749511029</v>
      </c>
      <c r="F11" s="3">
        <f t="shared" si="4"/>
        <v>334</v>
      </c>
      <c r="G11" s="3">
        <f>+'[7]Colector PAC II, III y IV'!$AB$25</f>
        <v>64.705175770293849</v>
      </c>
      <c r="H11" s="3">
        <f t="shared" si="1"/>
        <v>50.749047793763722</v>
      </c>
      <c r="L11" s="9"/>
    </row>
    <row r="12" spans="1:12" x14ac:dyDescent="0.3">
      <c r="B12" s="2">
        <f t="shared" si="2"/>
        <v>2028</v>
      </c>
      <c r="C12" s="3">
        <f t="shared" si="3"/>
        <v>115.45422356405757</v>
      </c>
      <c r="D12" s="3">
        <f t="shared" si="0"/>
        <v>115.45422356405757</v>
      </c>
      <c r="E12" s="3">
        <f t="shared" si="4"/>
        <v>1.317731749511029</v>
      </c>
      <c r="F12" s="3">
        <f t="shared" si="4"/>
        <v>334</v>
      </c>
      <c r="G12" s="3">
        <f>+'[8]Colector PAC II, III y IV'!$AB$25</f>
        <v>65.634099259763573</v>
      </c>
      <c r="H12" s="3">
        <f t="shared" si="1"/>
        <v>49.820124304293998</v>
      </c>
      <c r="L12" s="9"/>
    </row>
    <row r="13" spans="1:12" x14ac:dyDescent="0.3">
      <c r="B13" s="2">
        <f t="shared" si="2"/>
        <v>2029</v>
      </c>
      <c r="C13" s="3">
        <f t="shared" si="3"/>
        <v>115.45422356405757</v>
      </c>
      <c r="D13" s="3">
        <f t="shared" si="0"/>
        <v>115.45422356405757</v>
      </c>
      <c r="E13" s="3">
        <f t="shared" si="4"/>
        <v>1.317731749511029</v>
      </c>
      <c r="F13" s="3">
        <f t="shared" si="4"/>
        <v>334</v>
      </c>
      <c r="G13" s="3">
        <f>+'[9]Colector PAC II, III y IV'!$AB$25</f>
        <v>66.565699641193802</v>
      </c>
      <c r="H13" s="3">
        <f t="shared" si="1"/>
        <v>48.888523922863769</v>
      </c>
      <c r="L13" s="9"/>
    </row>
    <row r="14" spans="1:12" x14ac:dyDescent="0.3">
      <c r="B14" s="2">
        <f t="shared" si="2"/>
        <v>2030</v>
      </c>
      <c r="C14" s="3">
        <f t="shared" si="3"/>
        <v>115.45422356405757</v>
      </c>
      <c r="D14" s="3">
        <f t="shared" si="0"/>
        <v>115.45422356405757</v>
      </c>
      <c r="E14" s="3">
        <f t="shared" si="4"/>
        <v>1.317731749511029</v>
      </c>
      <c r="F14" s="3">
        <f t="shared" si="4"/>
        <v>334</v>
      </c>
      <c r="G14" s="3">
        <f>+'[10]Colector PAC II, III y IV'!$AB$25</f>
        <v>67.507038252272935</v>
      </c>
      <c r="H14" s="3">
        <f t="shared" si="1"/>
        <v>47.947185311784636</v>
      </c>
      <c r="L14" s="9"/>
    </row>
    <row r="15" spans="1:12" x14ac:dyDescent="0.3">
      <c r="B15" s="2">
        <f t="shared" si="2"/>
        <v>2031</v>
      </c>
      <c r="C15" s="3">
        <f t="shared" si="3"/>
        <v>115.45422356405757</v>
      </c>
      <c r="D15" s="3">
        <f t="shared" si="0"/>
        <v>115.45422356405757</v>
      </c>
      <c r="E15" s="3">
        <f t="shared" si="4"/>
        <v>1.317731749511029</v>
      </c>
      <c r="F15" s="3">
        <f t="shared" si="4"/>
        <v>334</v>
      </c>
      <c r="G15" s="3">
        <f>+'[11]Colector PAC II, III y IV'!$AB$25</f>
        <v>68.456289149589566</v>
      </c>
      <c r="H15" s="3">
        <f t="shared" si="1"/>
        <v>46.997934414468006</v>
      </c>
      <c r="L15" s="9"/>
    </row>
    <row r="16" spans="1:12" x14ac:dyDescent="0.3">
      <c r="B16" s="2">
        <f t="shared" si="2"/>
        <v>2032</v>
      </c>
      <c r="C16" s="3">
        <f t="shared" si="3"/>
        <v>115.45422356405757</v>
      </c>
      <c r="D16" s="3">
        <f t="shared" si="0"/>
        <v>115.45422356405757</v>
      </c>
      <c r="E16" s="3">
        <f t="shared" si="4"/>
        <v>1.317731749511029</v>
      </c>
      <c r="F16" s="3">
        <f t="shared" si="4"/>
        <v>334</v>
      </c>
      <c r="G16" s="3">
        <f>+'[12]Colector PAC II, III y IV'!$AB$25</f>
        <v>69.417126423349487</v>
      </c>
      <c r="H16" s="3">
        <f t="shared" si="1"/>
        <v>46.037097140708084</v>
      </c>
      <c r="L16" s="9"/>
    </row>
    <row r="17" spans="2:13" x14ac:dyDescent="0.3">
      <c r="B17" s="2">
        <f t="shared" si="2"/>
        <v>2033</v>
      </c>
      <c r="C17" s="3">
        <f t="shared" si="3"/>
        <v>115.45422356405757</v>
      </c>
      <c r="D17" s="3">
        <f t="shared" si="0"/>
        <v>115.45422356405757</v>
      </c>
      <c r="E17" s="3">
        <f t="shared" si="4"/>
        <v>1.317731749511029</v>
      </c>
      <c r="F17" s="3">
        <f t="shared" si="4"/>
        <v>334</v>
      </c>
      <c r="G17" s="3">
        <f>+'[13]Colector PAC II, III y IV'!$AB$25</f>
        <v>70.38021062214446</v>
      </c>
      <c r="H17" s="3">
        <f t="shared" si="1"/>
        <v>45.074012941913111</v>
      </c>
      <c r="L17" s="9"/>
    </row>
    <row r="18" spans="2:13" x14ac:dyDescent="0.3">
      <c r="B18" s="2">
        <f t="shared" si="2"/>
        <v>2034</v>
      </c>
      <c r="C18" s="3">
        <f t="shared" si="3"/>
        <v>115.45422356405757</v>
      </c>
      <c r="D18" s="3">
        <f t="shared" si="0"/>
        <v>115.45422356405757</v>
      </c>
      <c r="E18" s="3">
        <f t="shared" si="4"/>
        <v>1.317731749511029</v>
      </c>
      <c r="F18" s="3">
        <f t="shared" si="4"/>
        <v>334</v>
      </c>
      <c r="G18" s="3">
        <f>+'[14]Colector PAC II, III y IV'!$AB$25</f>
        <v>71.353146158533534</v>
      </c>
      <c r="H18" s="3">
        <f t="shared" si="1"/>
        <v>44.101077405524038</v>
      </c>
      <c r="L18" s="9"/>
    </row>
    <row r="19" spans="2:13" x14ac:dyDescent="0.3">
      <c r="B19" s="2">
        <f t="shared" si="2"/>
        <v>2035</v>
      </c>
      <c r="C19" s="3">
        <f t="shared" si="3"/>
        <v>115.45422356405757</v>
      </c>
      <c r="D19" s="3">
        <f t="shared" si="0"/>
        <v>115.45422356405757</v>
      </c>
      <c r="E19" s="3">
        <f t="shared" si="4"/>
        <v>1.317731749511029</v>
      </c>
      <c r="F19" s="3">
        <f t="shared" si="4"/>
        <v>334</v>
      </c>
      <c r="G19" s="3">
        <f>+'[15]Colector PAC II, III y IV'!$AB$25</f>
        <v>72.333857701915349</v>
      </c>
      <c r="H19" s="3">
        <f t="shared" si="1"/>
        <v>43.120365862142222</v>
      </c>
      <c r="L19" s="9"/>
    </row>
    <row r="20" spans="2:13" x14ac:dyDescent="0.3">
      <c r="B20" s="2">
        <f t="shared" si="2"/>
        <v>2036</v>
      </c>
      <c r="C20" s="3">
        <f t="shared" si="3"/>
        <v>115.45422356405757</v>
      </c>
      <c r="D20" s="3">
        <f t="shared" si="0"/>
        <v>115.45422356405757</v>
      </c>
      <c r="E20" s="3">
        <f t="shared" si="4"/>
        <v>1.317731749511029</v>
      </c>
      <c r="F20" s="3">
        <f t="shared" si="4"/>
        <v>334</v>
      </c>
      <c r="G20" s="3">
        <f>+'[16]Colector PAC II, III y IV'!$AB$25</f>
        <v>73.326279618013615</v>
      </c>
      <c r="H20" s="3">
        <f t="shared" si="1"/>
        <v>42.127943946043956</v>
      </c>
      <c r="L20" s="9"/>
    </row>
    <row r="21" spans="2:13" x14ac:dyDescent="0.3">
      <c r="B21" s="2">
        <f t="shared" si="2"/>
        <v>2037</v>
      </c>
      <c r="C21" s="3">
        <f t="shared" si="3"/>
        <v>115.45422356405757</v>
      </c>
      <c r="D21" s="3">
        <f t="shared" si="0"/>
        <v>115.45422356405757</v>
      </c>
      <c r="E21" s="3">
        <f t="shared" si="4"/>
        <v>1.317731749511029</v>
      </c>
      <c r="F21" s="3">
        <f t="shared" si="4"/>
        <v>334</v>
      </c>
      <c r="G21" s="3">
        <f>+'[1]Colector PAC II, III y IV'!$AB$25</f>
        <v>74.320619332786208</v>
      </c>
      <c r="H21" s="3">
        <f t="shared" si="1"/>
        <v>41.133604231271363</v>
      </c>
      <c r="I21" s="13">
        <f>+G21/G6-1</f>
        <v>0.24108925025221817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33</v>
      </c>
      <c r="E2" s="6" t="s">
        <v>7</v>
      </c>
      <c r="F2" s="7">
        <f>+'[1]Colector España'!$N$29</f>
        <v>671.38300000000004</v>
      </c>
      <c r="G2" s="8" t="s">
        <v>8</v>
      </c>
      <c r="I2" s="16" t="s">
        <v>65</v>
      </c>
      <c r="J2" s="17">
        <v>672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P.A. Cerda I'!B6</f>
        <v>2022</v>
      </c>
      <c r="C6" s="3">
        <f>+SUMPRODUCT('[1]Colector España'!$AL$17:$AL$29,'[1]Colector España'!$M$17:$M$29)/F2</f>
        <v>38.310449565962578</v>
      </c>
      <c r="D6" s="3">
        <f t="shared" ref="D6:D21" si="0">+C6</f>
        <v>38.310449565962578</v>
      </c>
      <c r="E6" s="3">
        <f>D6/(0.25*PI()*(F6/1000)^2)/1000</f>
        <v>0.88026705865476007</v>
      </c>
      <c r="F6" s="3">
        <f>+SUMPRODUCT('[1]Colector España'!$F$17:$F$29,'[1]Colector España'!$M$17:$M$29)/F2</f>
        <v>235.40000000000003</v>
      </c>
      <c r="G6" s="3">
        <f>+'[2]Colector España'!$AB$29</f>
        <v>16.073611034798262</v>
      </c>
      <c r="H6" s="3">
        <f t="shared" ref="H6:H21" si="1">+D6-G6</f>
        <v>22.236838531164317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38.310449565962578</v>
      </c>
      <c r="D7" s="3">
        <f t="shared" si="0"/>
        <v>38.310449565962578</v>
      </c>
      <c r="E7" s="3">
        <f t="shared" ref="E7:F21" si="4">+E6</f>
        <v>0.88026705865476007</v>
      </c>
      <c r="F7" s="3">
        <f t="shared" si="4"/>
        <v>235.40000000000003</v>
      </c>
      <c r="G7" s="3">
        <f>+'[3]Colector España'!$AB$29</f>
        <v>16.410956521986098</v>
      </c>
      <c r="H7" s="3">
        <f t="shared" si="1"/>
        <v>21.899493043976481</v>
      </c>
      <c r="L7" s="9"/>
    </row>
    <row r="8" spans="1:12" x14ac:dyDescent="0.3">
      <c r="B8" s="2">
        <f t="shared" si="2"/>
        <v>2024</v>
      </c>
      <c r="C8" s="3">
        <f t="shared" si="3"/>
        <v>38.310449565962578</v>
      </c>
      <c r="D8" s="3">
        <f t="shared" si="0"/>
        <v>38.310449565962578</v>
      </c>
      <c r="E8" s="3">
        <f t="shared" si="4"/>
        <v>0.88026705865476007</v>
      </c>
      <c r="F8" s="3">
        <f t="shared" si="4"/>
        <v>235.40000000000003</v>
      </c>
      <c r="G8" s="3">
        <f>+'[4]Colector España'!$AB$29</f>
        <v>16.676346012368054</v>
      </c>
      <c r="H8" s="3">
        <f t="shared" si="1"/>
        <v>21.634103553594525</v>
      </c>
      <c r="L8" s="9"/>
    </row>
    <row r="9" spans="1:12" x14ac:dyDescent="0.3">
      <c r="B9" s="2">
        <f t="shared" si="2"/>
        <v>2025</v>
      </c>
      <c r="C9" s="3">
        <f t="shared" si="3"/>
        <v>38.310449565962578</v>
      </c>
      <c r="D9" s="3">
        <f t="shared" si="0"/>
        <v>38.310449565962578</v>
      </c>
      <c r="E9" s="3">
        <f t="shared" si="4"/>
        <v>0.88026705865476007</v>
      </c>
      <c r="F9" s="3">
        <f t="shared" si="4"/>
        <v>235.40000000000003</v>
      </c>
      <c r="G9" s="3">
        <f>+'[5]Colector España'!$AB$29</f>
        <v>16.945186702267772</v>
      </c>
      <c r="H9" s="3">
        <f t="shared" si="1"/>
        <v>21.365262863694806</v>
      </c>
      <c r="L9" s="9"/>
    </row>
    <row r="10" spans="1:12" x14ac:dyDescent="0.3">
      <c r="B10" s="2">
        <f t="shared" si="2"/>
        <v>2026</v>
      </c>
      <c r="C10" s="3">
        <f t="shared" si="3"/>
        <v>38.310449565962578</v>
      </c>
      <c r="D10" s="3">
        <f t="shared" si="0"/>
        <v>38.310449565962578</v>
      </c>
      <c r="E10" s="3">
        <f t="shared" si="4"/>
        <v>0.88026705865476007</v>
      </c>
      <c r="F10" s="3">
        <f t="shared" si="4"/>
        <v>235.40000000000003</v>
      </c>
      <c r="G10" s="3">
        <f>+'[6]Colector España'!$AB$29</f>
        <v>17.219243217863269</v>
      </c>
      <c r="H10" s="3">
        <f t="shared" si="1"/>
        <v>21.091206348099309</v>
      </c>
      <c r="L10" s="9"/>
    </row>
    <row r="11" spans="1:12" x14ac:dyDescent="0.3">
      <c r="B11" s="2">
        <f t="shared" si="2"/>
        <v>2027</v>
      </c>
      <c r="C11" s="3">
        <f t="shared" si="3"/>
        <v>38.310449565962578</v>
      </c>
      <c r="D11" s="3">
        <f t="shared" si="0"/>
        <v>38.310449565962578</v>
      </c>
      <c r="E11" s="3">
        <f t="shared" si="4"/>
        <v>0.88026705865476007</v>
      </c>
      <c r="F11" s="3">
        <f t="shared" si="4"/>
        <v>235.40000000000003</v>
      </c>
      <c r="G11" s="3">
        <f>+'[7]Colector España'!$AB$29</f>
        <v>17.498062459018236</v>
      </c>
      <c r="H11" s="3">
        <f t="shared" si="1"/>
        <v>20.812387106944342</v>
      </c>
      <c r="L11" s="9"/>
    </row>
    <row r="12" spans="1:12" x14ac:dyDescent="0.3">
      <c r="B12" s="2">
        <f t="shared" si="2"/>
        <v>2028</v>
      </c>
      <c r="C12" s="3">
        <f t="shared" si="3"/>
        <v>38.310449565962578</v>
      </c>
      <c r="D12" s="3">
        <f t="shared" si="0"/>
        <v>38.310449565962578</v>
      </c>
      <c r="E12" s="3">
        <f t="shared" si="4"/>
        <v>0.88026705865476007</v>
      </c>
      <c r="F12" s="3">
        <f t="shared" si="4"/>
        <v>235.40000000000003</v>
      </c>
      <c r="G12" s="3">
        <f>+'[8]Colector España'!$AB$29</f>
        <v>17.782598586875075</v>
      </c>
      <c r="H12" s="3">
        <f t="shared" si="1"/>
        <v>20.527850979087503</v>
      </c>
      <c r="L12" s="9"/>
    </row>
    <row r="13" spans="1:12" x14ac:dyDescent="0.3">
      <c r="B13" s="2">
        <f t="shared" si="2"/>
        <v>2029</v>
      </c>
      <c r="C13" s="3">
        <f t="shared" si="3"/>
        <v>38.310449565962578</v>
      </c>
      <c r="D13" s="3">
        <f t="shared" si="0"/>
        <v>38.310449565962578</v>
      </c>
      <c r="E13" s="3">
        <f t="shared" si="4"/>
        <v>0.88026705865476007</v>
      </c>
      <c r="F13" s="3">
        <f t="shared" si="4"/>
        <v>235.40000000000003</v>
      </c>
      <c r="G13" s="3">
        <f>+'[9]Colector España'!$AB$29</f>
        <v>18.070492057774892</v>
      </c>
      <c r="H13" s="3">
        <f t="shared" si="1"/>
        <v>20.239957508187686</v>
      </c>
      <c r="L13" s="9"/>
    </row>
    <row r="14" spans="1:12" x14ac:dyDescent="0.3">
      <c r="B14" s="2">
        <f t="shared" si="2"/>
        <v>2030</v>
      </c>
      <c r="C14" s="3">
        <f t="shared" si="3"/>
        <v>38.310449565962578</v>
      </c>
      <c r="D14" s="3">
        <f t="shared" si="0"/>
        <v>38.310449565962578</v>
      </c>
      <c r="E14" s="3">
        <f t="shared" si="4"/>
        <v>0.88026705865476007</v>
      </c>
      <c r="F14" s="3">
        <f t="shared" si="4"/>
        <v>235.40000000000003</v>
      </c>
      <c r="G14" s="3">
        <f>+'[10]Colector España'!$AB$29</f>
        <v>18.363662199863946</v>
      </c>
      <c r="H14" s="3">
        <f t="shared" si="1"/>
        <v>19.946787366098633</v>
      </c>
      <c r="L14" s="9"/>
    </row>
    <row r="15" spans="1:12" x14ac:dyDescent="0.3">
      <c r="B15" s="2">
        <f t="shared" si="2"/>
        <v>2031</v>
      </c>
      <c r="C15" s="3">
        <f t="shared" si="3"/>
        <v>38.310449565962578</v>
      </c>
      <c r="D15" s="3">
        <f t="shared" si="0"/>
        <v>38.310449565962578</v>
      </c>
      <c r="E15" s="3">
        <f t="shared" si="4"/>
        <v>0.88026705865476007</v>
      </c>
      <c r="F15" s="3">
        <f t="shared" si="4"/>
        <v>235.40000000000003</v>
      </c>
      <c r="G15" s="3">
        <f>+'[11]Colector España'!$AB$29</f>
        <v>18.661643440014327</v>
      </c>
      <c r="H15" s="3">
        <f t="shared" si="1"/>
        <v>19.648806125948251</v>
      </c>
      <c r="L15" s="9"/>
    </row>
    <row r="16" spans="1:12" x14ac:dyDescent="0.3">
      <c r="B16" s="2">
        <f t="shared" si="2"/>
        <v>2032</v>
      </c>
      <c r="C16" s="3">
        <f t="shared" si="3"/>
        <v>38.310449565962578</v>
      </c>
      <c r="D16" s="3">
        <f t="shared" si="0"/>
        <v>38.310449565962578</v>
      </c>
      <c r="E16" s="3">
        <f t="shared" si="4"/>
        <v>0.88026705865476007</v>
      </c>
      <c r="F16" s="3">
        <f t="shared" si="4"/>
        <v>235.40000000000003</v>
      </c>
      <c r="G16" s="3">
        <f>+'[12]Colector España'!$AB$29</f>
        <v>18.965427953811464</v>
      </c>
      <c r="H16" s="3">
        <f t="shared" si="1"/>
        <v>19.345021612151115</v>
      </c>
      <c r="L16" s="9"/>
    </row>
    <row r="17" spans="2:13" x14ac:dyDescent="0.3">
      <c r="B17" s="2">
        <f t="shared" si="2"/>
        <v>2033</v>
      </c>
      <c r="C17" s="3">
        <f t="shared" si="3"/>
        <v>38.310449565962578</v>
      </c>
      <c r="D17" s="3">
        <f t="shared" si="0"/>
        <v>38.310449565962578</v>
      </c>
      <c r="E17" s="3">
        <f t="shared" si="4"/>
        <v>0.88026705865476007</v>
      </c>
      <c r="F17" s="3">
        <f t="shared" si="4"/>
        <v>235.40000000000003</v>
      </c>
      <c r="G17" s="3">
        <f>+'[13]Colector España'!$AB$29</f>
        <v>19.272570300721693</v>
      </c>
      <c r="H17" s="3">
        <f t="shared" si="1"/>
        <v>19.037879265240885</v>
      </c>
      <c r="L17" s="9"/>
    </row>
    <row r="18" spans="2:13" x14ac:dyDescent="0.3">
      <c r="B18" s="2">
        <f t="shared" si="2"/>
        <v>2034</v>
      </c>
      <c r="C18" s="3">
        <f t="shared" si="3"/>
        <v>38.310449565962578</v>
      </c>
      <c r="D18" s="3">
        <f t="shared" si="0"/>
        <v>38.310449565962578</v>
      </c>
      <c r="E18" s="3">
        <f t="shared" si="4"/>
        <v>0.88026705865476007</v>
      </c>
      <c r="F18" s="3">
        <f t="shared" si="4"/>
        <v>235.40000000000003</v>
      </c>
      <c r="G18" s="3">
        <f>+'[14]Colector España'!$AB$29</f>
        <v>19.584983111628461</v>
      </c>
      <c r="H18" s="3">
        <f t="shared" si="1"/>
        <v>18.725466454334118</v>
      </c>
      <c r="L18" s="9"/>
    </row>
    <row r="19" spans="2:13" x14ac:dyDescent="0.3">
      <c r="B19" s="2">
        <f t="shared" si="2"/>
        <v>2035</v>
      </c>
      <c r="C19" s="3">
        <f t="shared" si="3"/>
        <v>38.310449565962578</v>
      </c>
      <c r="D19" s="3">
        <f t="shared" si="0"/>
        <v>38.310449565962578</v>
      </c>
      <c r="E19" s="3">
        <f t="shared" si="4"/>
        <v>0.88026705865476007</v>
      </c>
      <c r="F19" s="3">
        <f t="shared" si="4"/>
        <v>235.40000000000003</v>
      </c>
      <c r="G19" s="3">
        <f>+'[15]Colector España'!$AB$29</f>
        <v>19.90228983884862</v>
      </c>
      <c r="H19" s="3">
        <f t="shared" si="1"/>
        <v>18.408159727113958</v>
      </c>
      <c r="L19" s="9"/>
    </row>
    <row r="20" spans="2:13" x14ac:dyDescent="0.3">
      <c r="B20" s="2">
        <f t="shared" si="2"/>
        <v>2036</v>
      </c>
      <c r="C20" s="3">
        <f t="shared" si="3"/>
        <v>38.310449565962578</v>
      </c>
      <c r="D20" s="3">
        <f t="shared" si="0"/>
        <v>38.310449565962578</v>
      </c>
      <c r="E20" s="3">
        <f t="shared" si="4"/>
        <v>0.88026705865476007</v>
      </c>
      <c r="F20" s="3">
        <f t="shared" si="4"/>
        <v>235.40000000000003</v>
      </c>
      <c r="G20" s="3">
        <f>+'[16]Colector España'!$AB$29</f>
        <v>20.225451334725228</v>
      </c>
      <c r="H20" s="3">
        <f t="shared" si="1"/>
        <v>18.08499823123735</v>
      </c>
      <c r="L20" s="9"/>
    </row>
    <row r="21" spans="2:13" x14ac:dyDescent="0.3">
      <c r="B21" s="2">
        <f t="shared" si="2"/>
        <v>2037</v>
      </c>
      <c r="C21" s="3">
        <f t="shared" si="3"/>
        <v>38.310449565962578</v>
      </c>
      <c r="D21" s="3">
        <f t="shared" si="0"/>
        <v>38.310449565962578</v>
      </c>
      <c r="E21" s="3">
        <f t="shared" si="4"/>
        <v>0.88026705865476007</v>
      </c>
      <c r="F21" s="3">
        <f t="shared" si="4"/>
        <v>235.40000000000003</v>
      </c>
      <c r="G21" s="3">
        <f>+'[1]Colector España'!$AB$29</f>
        <v>20.551871175462477</v>
      </c>
      <c r="H21" s="3">
        <f t="shared" si="1"/>
        <v>17.758578390500102</v>
      </c>
      <c r="I21" s="13">
        <f>+G21/G6-1</f>
        <v>0.27860946311125057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32</v>
      </c>
      <c r="E2" s="6" t="s">
        <v>7</v>
      </c>
      <c r="F2" s="7">
        <f>+SUM('[1]Colector PAC I'!$M$28:$M$33)</f>
        <v>447.65</v>
      </c>
      <c r="G2" s="8" t="s">
        <v>8</v>
      </c>
      <c r="I2" s="16" t="s">
        <v>65</v>
      </c>
      <c r="J2" s="17">
        <v>448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P.A. Cerda Norte'!B6</f>
        <v>2022</v>
      </c>
      <c r="C6" s="3">
        <f>+SUMPRODUCT('[1]Colector PAC I'!$AL$28:$AL$33,'[1]Colector PAC I'!$M$28:$M$33)/F2</f>
        <v>88.811416432918946</v>
      </c>
      <c r="D6" s="3">
        <f t="shared" ref="D6:D21" si="0">+C6</f>
        <v>88.811416432918946</v>
      </c>
      <c r="E6" s="3">
        <f>D6/(0.25*PI()*(F6/1000)^2)/1000</f>
        <v>1.0136452313307631</v>
      </c>
      <c r="F6" s="3">
        <f>+SUMPRODUCT('[1]Colector PAC I'!$F$28:$F$33,'[1]Colector PAC I'!$M$28:$M$33)/F2</f>
        <v>334.00000000000006</v>
      </c>
      <c r="G6" s="3">
        <f>+'[2]Colector PAC I'!$AB$33</f>
        <v>28.146438040839655</v>
      </c>
      <c r="H6" s="3">
        <f t="shared" ref="H6:H21" si="1">+D6-G6</f>
        <v>60.664978392079291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88.811416432918946</v>
      </c>
      <c r="D7" s="3">
        <f t="shared" si="0"/>
        <v>88.811416432918946</v>
      </c>
      <c r="E7" s="3">
        <f t="shared" ref="E7:F21" si="4">+E6</f>
        <v>1.0136452313307631</v>
      </c>
      <c r="F7" s="3">
        <f t="shared" si="4"/>
        <v>334.00000000000006</v>
      </c>
      <c r="G7" s="3">
        <f>+'[3]Colector PAC I'!$AB$33</f>
        <v>28.983042133941698</v>
      </c>
      <c r="H7" s="3">
        <f t="shared" si="1"/>
        <v>59.828374298977252</v>
      </c>
      <c r="L7" s="9"/>
    </row>
    <row r="8" spans="1:12" x14ac:dyDescent="0.3">
      <c r="B8" s="2">
        <f t="shared" si="2"/>
        <v>2024</v>
      </c>
      <c r="C8" s="3">
        <f t="shared" si="3"/>
        <v>88.811416432918946</v>
      </c>
      <c r="D8" s="3">
        <f t="shared" si="0"/>
        <v>88.811416432918946</v>
      </c>
      <c r="E8" s="3">
        <f t="shared" si="4"/>
        <v>1.0136452313307631</v>
      </c>
      <c r="F8" s="3">
        <f t="shared" si="4"/>
        <v>334.00000000000006</v>
      </c>
      <c r="G8" s="3">
        <f>+'[4]Colector PAC I'!$AB$33</f>
        <v>29.604370024502487</v>
      </c>
      <c r="H8" s="3">
        <f t="shared" si="1"/>
        <v>59.20704640841646</v>
      </c>
      <c r="L8" s="9"/>
    </row>
    <row r="9" spans="1:12" x14ac:dyDescent="0.3">
      <c r="B9" s="2">
        <f t="shared" si="2"/>
        <v>2025</v>
      </c>
      <c r="C9" s="3">
        <f t="shared" si="3"/>
        <v>88.811416432918946</v>
      </c>
      <c r="D9" s="3">
        <f t="shared" si="0"/>
        <v>88.811416432918946</v>
      </c>
      <c r="E9" s="3">
        <f t="shared" si="4"/>
        <v>1.0136452313307631</v>
      </c>
      <c r="F9" s="3">
        <f t="shared" si="4"/>
        <v>334.00000000000006</v>
      </c>
      <c r="G9" s="3">
        <f>+'[5]Colector PAC I'!$AB$33</f>
        <v>30.227957418946673</v>
      </c>
      <c r="H9" s="3">
        <f t="shared" si="1"/>
        <v>58.583459013972274</v>
      </c>
      <c r="L9" s="9"/>
    </row>
    <row r="10" spans="1:12" x14ac:dyDescent="0.3">
      <c r="B10" s="2">
        <f t="shared" si="2"/>
        <v>2026</v>
      </c>
      <c r="C10" s="3">
        <f t="shared" si="3"/>
        <v>88.811416432918946</v>
      </c>
      <c r="D10" s="3">
        <f t="shared" si="0"/>
        <v>88.811416432918946</v>
      </c>
      <c r="E10" s="3">
        <f t="shared" si="4"/>
        <v>1.0136452313307631</v>
      </c>
      <c r="F10" s="3">
        <f t="shared" si="4"/>
        <v>334.00000000000006</v>
      </c>
      <c r="G10" s="3">
        <f>+'[6]Colector PAC I'!$AB$33</f>
        <v>30.858547104123573</v>
      </c>
      <c r="H10" s="3">
        <f t="shared" si="1"/>
        <v>57.952869328795373</v>
      </c>
      <c r="L10" s="9"/>
    </row>
    <row r="11" spans="1:12" x14ac:dyDescent="0.3">
      <c r="B11" s="2">
        <f t="shared" si="2"/>
        <v>2027</v>
      </c>
      <c r="C11" s="3">
        <f t="shared" si="3"/>
        <v>88.811416432918946</v>
      </c>
      <c r="D11" s="3">
        <f t="shared" si="0"/>
        <v>88.811416432918946</v>
      </c>
      <c r="E11" s="3">
        <f t="shared" si="4"/>
        <v>1.0136452313307631</v>
      </c>
      <c r="F11" s="3">
        <f t="shared" si="4"/>
        <v>334.00000000000006</v>
      </c>
      <c r="G11" s="3">
        <f>+'[7]Colector PAC I'!$AB$33</f>
        <v>31.494955077107537</v>
      </c>
      <c r="H11" s="3">
        <f t="shared" si="1"/>
        <v>57.316461355811413</v>
      </c>
      <c r="L11" s="9"/>
    </row>
    <row r="12" spans="1:12" x14ac:dyDescent="0.3">
      <c r="B12" s="2">
        <f t="shared" si="2"/>
        <v>2028</v>
      </c>
      <c r="C12" s="3">
        <f t="shared" si="3"/>
        <v>88.811416432918946</v>
      </c>
      <c r="D12" s="3">
        <f t="shared" si="0"/>
        <v>88.811416432918946</v>
      </c>
      <c r="E12" s="3">
        <f t="shared" si="4"/>
        <v>1.0136452313307631</v>
      </c>
      <c r="F12" s="3">
        <f t="shared" si="4"/>
        <v>334.00000000000006</v>
      </c>
      <c r="G12" s="3">
        <f>+'[8]Colector PAC I'!$AB$33</f>
        <v>32.139657461976753</v>
      </c>
      <c r="H12" s="3">
        <f t="shared" si="1"/>
        <v>56.671758970942193</v>
      </c>
      <c r="L12" s="9"/>
    </row>
    <row r="13" spans="1:12" x14ac:dyDescent="0.3">
      <c r="B13" s="2">
        <f t="shared" si="2"/>
        <v>2029</v>
      </c>
      <c r="C13" s="3">
        <f t="shared" si="3"/>
        <v>88.811416432918946</v>
      </c>
      <c r="D13" s="3">
        <f t="shared" si="0"/>
        <v>88.811416432918946</v>
      </c>
      <c r="E13" s="3">
        <f t="shared" si="4"/>
        <v>1.0136452313307631</v>
      </c>
      <c r="F13" s="3">
        <f t="shared" si="4"/>
        <v>334.00000000000006</v>
      </c>
      <c r="G13" s="3">
        <f>+'[9]Colector PAC I'!$AB$33</f>
        <v>32.786387578609819</v>
      </c>
      <c r="H13" s="3">
        <f t="shared" si="1"/>
        <v>56.025028854309127</v>
      </c>
      <c r="L13" s="9"/>
    </row>
    <row r="14" spans="1:12" x14ac:dyDescent="0.3">
      <c r="B14" s="2">
        <f t="shared" si="2"/>
        <v>2030</v>
      </c>
      <c r="C14" s="3">
        <f t="shared" si="3"/>
        <v>88.811416432918946</v>
      </c>
      <c r="D14" s="3">
        <f t="shared" si="0"/>
        <v>88.811416432918946</v>
      </c>
      <c r="E14" s="3">
        <f t="shared" si="4"/>
        <v>1.0136452313307631</v>
      </c>
      <c r="F14" s="3">
        <f t="shared" si="4"/>
        <v>334.00000000000006</v>
      </c>
      <c r="G14" s="3">
        <f>+'[10]Colector PAC I'!$AB$33</f>
        <v>33.440158298814943</v>
      </c>
      <c r="H14" s="3">
        <f t="shared" si="1"/>
        <v>55.371258134104004</v>
      </c>
      <c r="L14" s="9"/>
    </row>
    <row r="15" spans="1:12" x14ac:dyDescent="0.3">
      <c r="B15" s="2">
        <f t="shared" si="2"/>
        <v>2031</v>
      </c>
      <c r="C15" s="3">
        <f t="shared" si="3"/>
        <v>88.811416432918946</v>
      </c>
      <c r="D15" s="3">
        <f t="shared" si="0"/>
        <v>88.811416432918946</v>
      </c>
      <c r="E15" s="3">
        <f t="shared" si="4"/>
        <v>1.0136452313307631</v>
      </c>
      <c r="F15" s="3">
        <f t="shared" si="4"/>
        <v>334.00000000000006</v>
      </c>
      <c r="G15" s="3">
        <f>+'[11]Colector PAC I'!$AB$33</f>
        <v>34.102195929671112</v>
      </c>
      <c r="H15" s="3">
        <f t="shared" si="1"/>
        <v>54.709220503247835</v>
      </c>
      <c r="L15" s="9"/>
    </row>
    <row r="16" spans="1:12" x14ac:dyDescent="0.3">
      <c r="B16" s="2">
        <f t="shared" si="2"/>
        <v>2032</v>
      </c>
      <c r="C16" s="3">
        <f t="shared" si="3"/>
        <v>88.811416432918946</v>
      </c>
      <c r="D16" s="3">
        <f t="shared" si="0"/>
        <v>88.811416432918946</v>
      </c>
      <c r="E16" s="3">
        <f t="shared" si="4"/>
        <v>1.0136452313307631</v>
      </c>
      <c r="F16" s="3">
        <f t="shared" si="4"/>
        <v>334.00000000000006</v>
      </c>
      <c r="G16" s="3">
        <f>+'[12]Colector PAC I'!$AB$33</f>
        <v>34.789170929217825</v>
      </c>
      <c r="H16" s="3">
        <f t="shared" si="1"/>
        <v>54.022245503701122</v>
      </c>
      <c r="L16" s="9"/>
    </row>
    <row r="17" spans="2:13" x14ac:dyDescent="0.3">
      <c r="B17" s="2">
        <f t="shared" si="2"/>
        <v>2033</v>
      </c>
      <c r="C17" s="3">
        <f t="shared" si="3"/>
        <v>88.811416432918946</v>
      </c>
      <c r="D17" s="3">
        <f t="shared" si="0"/>
        <v>88.811416432918946</v>
      </c>
      <c r="E17" s="3">
        <f t="shared" si="4"/>
        <v>1.0136452313307631</v>
      </c>
      <c r="F17" s="3">
        <f t="shared" si="4"/>
        <v>334.00000000000006</v>
      </c>
      <c r="G17" s="3">
        <f>+'[13]Colector PAC I'!$AB$33</f>
        <v>35.477569238474317</v>
      </c>
      <c r="H17" s="3">
        <f t="shared" si="1"/>
        <v>53.33384719444463</v>
      </c>
      <c r="L17" s="9"/>
    </row>
    <row r="18" spans="2:13" x14ac:dyDescent="0.3">
      <c r="B18" s="2">
        <f t="shared" si="2"/>
        <v>2034</v>
      </c>
      <c r="C18" s="3">
        <f t="shared" si="3"/>
        <v>88.811416432918946</v>
      </c>
      <c r="D18" s="3">
        <f t="shared" si="0"/>
        <v>88.811416432918946</v>
      </c>
      <c r="E18" s="3">
        <f t="shared" si="4"/>
        <v>1.0136452313307631</v>
      </c>
      <c r="F18" s="3">
        <f t="shared" si="4"/>
        <v>334.00000000000006</v>
      </c>
      <c r="G18" s="3">
        <f>+'[14]Colector PAC I'!$AB$33</f>
        <v>36.172825958684896</v>
      </c>
      <c r="H18" s="3">
        <f t="shared" si="1"/>
        <v>52.63859047423405</v>
      </c>
      <c r="L18" s="9"/>
    </row>
    <row r="19" spans="2:13" x14ac:dyDescent="0.3">
      <c r="B19" s="2">
        <f t="shared" si="2"/>
        <v>2035</v>
      </c>
      <c r="C19" s="3">
        <f t="shared" si="3"/>
        <v>88.811416432918946</v>
      </c>
      <c r="D19" s="3">
        <f t="shared" si="0"/>
        <v>88.811416432918946</v>
      </c>
      <c r="E19" s="3">
        <f t="shared" si="4"/>
        <v>1.0136452313307631</v>
      </c>
      <c r="F19" s="3">
        <f t="shared" si="4"/>
        <v>334.00000000000006</v>
      </c>
      <c r="G19" s="3">
        <f>+'[15]Colector PAC I'!$AB$33</f>
        <v>36.873455298598365</v>
      </c>
      <c r="H19" s="3">
        <f t="shared" si="1"/>
        <v>51.937961134320581</v>
      </c>
      <c r="L19" s="9"/>
    </row>
    <row r="20" spans="2:13" x14ac:dyDescent="0.3">
      <c r="B20" s="2">
        <f t="shared" si="2"/>
        <v>2036</v>
      </c>
      <c r="C20" s="3">
        <f t="shared" si="3"/>
        <v>88.811416432918946</v>
      </c>
      <c r="D20" s="3">
        <f t="shared" si="0"/>
        <v>88.811416432918946</v>
      </c>
      <c r="E20" s="3">
        <f t="shared" si="4"/>
        <v>1.0136452313307631</v>
      </c>
      <c r="F20" s="3">
        <f t="shared" si="4"/>
        <v>334.00000000000006</v>
      </c>
      <c r="G20" s="3">
        <f>+'[16]Colector PAC I'!$AB$33</f>
        <v>37.582267032400694</v>
      </c>
      <c r="H20" s="3">
        <f t="shared" si="1"/>
        <v>51.229149400518253</v>
      </c>
      <c r="L20" s="9"/>
    </row>
    <row r="21" spans="2:13" x14ac:dyDescent="0.3">
      <c r="B21" s="2">
        <f t="shared" si="2"/>
        <v>2037</v>
      </c>
      <c r="C21" s="3">
        <f t="shared" si="3"/>
        <v>88.811416432918946</v>
      </c>
      <c r="D21" s="3">
        <f t="shared" si="0"/>
        <v>88.811416432918946</v>
      </c>
      <c r="E21" s="3">
        <f t="shared" si="4"/>
        <v>1.0136452313307631</v>
      </c>
      <c r="F21" s="3">
        <f t="shared" si="4"/>
        <v>334.00000000000006</v>
      </c>
      <c r="G21" s="3">
        <f>+'[1]Colector PAC I'!$AB$33</f>
        <v>38.292262344764822</v>
      </c>
      <c r="H21" s="3">
        <f t="shared" si="1"/>
        <v>50.519154088154124</v>
      </c>
      <c r="I21" s="13">
        <f>+G21/G6-1</f>
        <v>0.36046565782867002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92D050"/>
  </sheetPr>
  <dimension ref="A2:M23"/>
  <sheetViews>
    <sheetView showGridLines="0" zoomScale="85" zoomScaleNormal="90" workbookViewId="0">
      <selection activeCell="E6" sqref="E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31</v>
      </c>
      <c r="E2" s="6" t="s">
        <v>7</v>
      </c>
      <c r="F2" s="7">
        <f>+SUM('[1]Colector El Romance y PAC Norte'!$M$19:$M$31)</f>
        <v>482.36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El Romance'!B6</f>
        <v>2022</v>
      </c>
      <c r="C6" s="3">
        <f>+SUMPRODUCT('[1]Colector El Romance y PAC Norte'!$AL$19:$AL$31,'[1]Colector El Romance y PAC Norte'!$M$19:$M$31)/F2</f>
        <v>129.44068924444056</v>
      </c>
      <c r="D6" s="3">
        <f t="shared" ref="D6:D21" si="0">+C6</f>
        <v>129.44068924444056</v>
      </c>
      <c r="E6" s="3">
        <f>D6/(0.25*PI()*(F6/1000)^2)/1000</f>
        <v>1.8608284804860389</v>
      </c>
      <c r="F6" s="3">
        <f>+SUMPRODUCT('[1]Colector El Romance y PAC Norte'!$F$19:$F$31,'[1]Colector El Romance y PAC Norte'!$M$19:$M$31)/F2</f>
        <v>297.60299361472755</v>
      </c>
      <c r="G6" s="3">
        <f>+'[2]Colector El Romance y PAC Norte'!$AB$31</f>
        <v>22.258237010767587</v>
      </c>
      <c r="H6" s="3">
        <f t="shared" ref="H6:H21" si="1">+D6-G6</f>
        <v>107.18245223367298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129.44068924444056</v>
      </c>
      <c r="D7" s="3">
        <f t="shared" si="0"/>
        <v>129.44068924444056</v>
      </c>
      <c r="E7" s="3">
        <f t="shared" ref="E7:F21" si="4">+E6</f>
        <v>1.8608284804860389</v>
      </c>
      <c r="F7" s="3">
        <f t="shared" si="4"/>
        <v>297.60299361472755</v>
      </c>
      <c r="G7" s="3">
        <f>+'[3]Colector El Romance y PAC Norte'!$AB$31</f>
        <v>22.943530424863006</v>
      </c>
      <c r="H7" s="3">
        <f t="shared" si="1"/>
        <v>106.49715881957755</v>
      </c>
      <c r="L7" s="9"/>
    </row>
    <row r="8" spans="1:12" x14ac:dyDescent="0.3">
      <c r="B8" s="2">
        <f t="shared" si="2"/>
        <v>2024</v>
      </c>
      <c r="C8" s="3">
        <f t="shared" si="3"/>
        <v>129.44068924444056</v>
      </c>
      <c r="D8" s="3">
        <f t="shared" si="0"/>
        <v>129.44068924444056</v>
      </c>
      <c r="E8" s="3">
        <f t="shared" si="4"/>
        <v>1.8608284804860389</v>
      </c>
      <c r="F8" s="3">
        <f t="shared" si="4"/>
        <v>297.60299361472755</v>
      </c>
      <c r="G8" s="3">
        <f>+'[4]Colector El Romance y PAC Norte'!$AB$31</f>
        <v>23.456767703531497</v>
      </c>
      <c r="H8" s="3">
        <f t="shared" si="1"/>
        <v>105.98392154090907</v>
      </c>
      <c r="L8" s="9"/>
    </row>
    <row r="9" spans="1:12" x14ac:dyDescent="0.3">
      <c r="B9" s="2">
        <f t="shared" si="2"/>
        <v>2025</v>
      </c>
      <c r="C9" s="3">
        <f t="shared" si="3"/>
        <v>129.44068924444056</v>
      </c>
      <c r="D9" s="3">
        <f t="shared" si="0"/>
        <v>129.44068924444056</v>
      </c>
      <c r="E9" s="3">
        <f t="shared" si="4"/>
        <v>1.8608284804860389</v>
      </c>
      <c r="F9" s="3">
        <f t="shared" si="4"/>
        <v>297.60299361472755</v>
      </c>
      <c r="G9" s="3">
        <f>+'[5]Colector El Romance y PAC Norte'!$AB$31</f>
        <v>23.971643709639547</v>
      </c>
      <c r="H9" s="3">
        <f t="shared" si="1"/>
        <v>105.46904553480101</v>
      </c>
      <c r="L9" s="9"/>
    </row>
    <row r="10" spans="1:12" x14ac:dyDescent="0.3">
      <c r="B10" s="2">
        <f t="shared" si="2"/>
        <v>2026</v>
      </c>
      <c r="C10" s="3">
        <f t="shared" si="3"/>
        <v>129.44068924444056</v>
      </c>
      <c r="D10" s="3">
        <f t="shared" si="0"/>
        <v>129.44068924444056</v>
      </c>
      <c r="E10" s="3">
        <f t="shared" si="4"/>
        <v>1.8608284804860389</v>
      </c>
      <c r="F10" s="3">
        <f t="shared" si="4"/>
        <v>297.60299361472755</v>
      </c>
      <c r="G10" s="3">
        <f>+'[6]Colector El Romance y PAC Norte'!$AB$31</f>
        <v>24.491973492754237</v>
      </c>
      <c r="H10" s="3">
        <f t="shared" si="1"/>
        <v>104.94871575168632</v>
      </c>
      <c r="L10" s="9"/>
    </row>
    <row r="11" spans="1:12" x14ac:dyDescent="0.3">
      <c r="B11" s="2">
        <f t="shared" si="2"/>
        <v>2027</v>
      </c>
      <c r="C11" s="3">
        <f t="shared" si="3"/>
        <v>129.44068924444056</v>
      </c>
      <c r="D11" s="3">
        <f t="shared" si="0"/>
        <v>129.44068924444056</v>
      </c>
      <c r="E11" s="3">
        <f t="shared" si="4"/>
        <v>1.8608284804860389</v>
      </c>
      <c r="F11" s="3">
        <f t="shared" si="4"/>
        <v>297.60299361472755</v>
      </c>
      <c r="G11" s="3">
        <f>+'[7]Colector El Romance y PAC Norte'!$AB$31</f>
        <v>25.016794620410018</v>
      </c>
      <c r="H11" s="3">
        <f t="shared" si="1"/>
        <v>104.42389462403054</v>
      </c>
      <c r="L11" s="9"/>
    </row>
    <row r="12" spans="1:12" x14ac:dyDescent="0.3">
      <c r="B12" s="2">
        <f t="shared" si="2"/>
        <v>2028</v>
      </c>
      <c r="C12" s="3">
        <f t="shared" si="3"/>
        <v>129.44068924444056</v>
      </c>
      <c r="D12" s="3">
        <f t="shared" si="0"/>
        <v>129.44068924444056</v>
      </c>
      <c r="E12" s="3">
        <f t="shared" si="4"/>
        <v>1.8608284804860389</v>
      </c>
      <c r="F12" s="3">
        <f t="shared" si="4"/>
        <v>297.60299361472755</v>
      </c>
      <c r="G12" s="3">
        <f>+'[8]Colector El Romance y PAC Norte'!$AB$31</f>
        <v>25.548094629600747</v>
      </c>
      <c r="H12" s="3">
        <f t="shared" si="1"/>
        <v>103.89259461483982</v>
      </c>
      <c r="L12" s="9"/>
    </row>
    <row r="13" spans="1:12" x14ac:dyDescent="0.3">
      <c r="B13" s="2">
        <f t="shared" si="2"/>
        <v>2029</v>
      </c>
      <c r="C13" s="3">
        <f t="shared" si="3"/>
        <v>129.44068924444056</v>
      </c>
      <c r="D13" s="3">
        <f t="shared" si="0"/>
        <v>129.44068924444056</v>
      </c>
      <c r="E13" s="3">
        <f t="shared" si="4"/>
        <v>1.8608284804860389</v>
      </c>
      <c r="F13" s="3">
        <f t="shared" si="4"/>
        <v>297.60299361472755</v>
      </c>
      <c r="G13" s="3">
        <f>+'[9]Colector El Romance y PAC Norte'!$AB$31</f>
        <v>26.080845118379685</v>
      </c>
      <c r="H13" s="3">
        <f t="shared" si="1"/>
        <v>103.35984412606088</v>
      </c>
      <c r="L13" s="9"/>
    </row>
    <row r="14" spans="1:12" x14ac:dyDescent="0.3">
      <c r="B14" s="2">
        <f t="shared" si="2"/>
        <v>2030</v>
      </c>
      <c r="C14" s="3">
        <f t="shared" si="3"/>
        <v>129.44068924444056</v>
      </c>
      <c r="D14" s="3">
        <f t="shared" si="0"/>
        <v>129.44068924444056</v>
      </c>
      <c r="E14" s="3">
        <f t="shared" si="4"/>
        <v>1.8608284804860389</v>
      </c>
      <c r="F14" s="3">
        <f t="shared" si="4"/>
        <v>297.60299361472755</v>
      </c>
      <c r="G14" s="3">
        <f>+'[10]Colector El Romance y PAC Norte'!$AB$31</f>
        <v>26.619071473020206</v>
      </c>
      <c r="H14" s="3">
        <f t="shared" si="1"/>
        <v>102.82161777142036</v>
      </c>
      <c r="L14" s="9"/>
    </row>
    <row r="15" spans="1:12" x14ac:dyDescent="0.3">
      <c r="B15" s="2">
        <f t="shared" si="2"/>
        <v>2031</v>
      </c>
      <c r="C15" s="3">
        <f t="shared" si="3"/>
        <v>129.44068924444056</v>
      </c>
      <c r="D15" s="3">
        <f t="shared" si="0"/>
        <v>129.44068924444056</v>
      </c>
      <c r="E15" s="3">
        <f t="shared" si="4"/>
        <v>1.8608284804860389</v>
      </c>
      <c r="F15" s="3">
        <f t="shared" si="4"/>
        <v>297.60299361472755</v>
      </c>
      <c r="G15" s="3">
        <f>+'[11]Colector El Romance y PAC Norte'!$AB$31</f>
        <v>27.161732713785607</v>
      </c>
      <c r="H15" s="3">
        <f t="shared" si="1"/>
        <v>102.27895653065495</v>
      </c>
      <c r="L15" s="9"/>
    </row>
    <row r="16" spans="1:12" x14ac:dyDescent="0.3">
      <c r="B16" s="2">
        <f t="shared" si="2"/>
        <v>2032</v>
      </c>
      <c r="C16" s="3">
        <f t="shared" si="3"/>
        <v>129.44068924444056</v>
      </c>
      <c r="D16" s="3">
        <f t="shared" si="0"/>
        <v>129.44068924444056</v>
      </c>
      <c r="E16" s="3">
        <f t="shared" si="4"/>
        <v>1.8608284804860389</v>
      </c>
      <c r="F16" s="3">
        <f t="shared" si="4"/>
        <v>297.60299361472755</v>
      </c>
      <c r="G16" s="3">
        <f>+'[12]Colector El Romance y PAC Norte'!$AB$31</f>
        <v>27.710920163763973</v>
      </c>
      <c r="H16" s="3">
        <f t="shared" si="1"/>
        <v>101.72976908067659</v>
      </c>
      <c r="L16" s="9"/>
    </row>
    <row r="17" spans="2:13" x14ac:dyDescent="0.3">
      <c r="B17" s="2">
        <f t="shared" si="2"/>
        <v>2033</v>
      </c>
      <c r="C17" s="3">
        <f t="shared" si="3"/>
        <v>129.44068924444056</v>
      </c>
      <c r="D17" s="3">
        <f t="shared" si="0"/>
        <v>129.44068924444056</v>
      </c>
      <c r="E17" s="3">
        <f t="shared" si="4"/>
        <v>1.8608284804860389</v>
      </c>
      <c r="F17" s="3">
        <f t="shared" si="4"/>
        <v>297.60299361472755</v>
      </c>
      <c r="G17" s="3">
        <f>+'[13]Colector El Romance y PAC Norte'!$AB$31</f>
        <v>28.261316311850578</v>
      </c>
      <c r="H17" s="3">
        <f t="shared" si="1"/>
        <v>101.17937293258998</v>
      </c>
      <c r="L17" s="9"/>
    </row>
    <row r="18" spans="2:13" x14ac:dyDescent="0.3">
      <c r="B18" s="2">
        <f t="shared" si="2"/>
        <v>2034</v>
      </c>
      <c r="C18" s="3">
        <f t="shared" si="3"/>
        <v>129.44068924444056</v>
      </c>
      <c r="D18" s="3">
        <f t="shared" si="0"/>
        <v>129.44068924444056</v>
      </c>
      <c r="E18" s="3">
        <f t="shared" si="4"/>
        <v>1.8608284804860389</v>
      </c>
      <c r="F18" s="3">
        <f t="shared" si="4"/>
        <v>297.60299361472755</v>
      </c>
      <c r="G18" s="3">
        <f>+'[14]Colector El Romance y PAC Norte'!$AB$31</f>
        <v>28.817245497341275</v>
      </c>
      <c r="H18" s="3">
        <f t="shared" si="1"/>
        <v>100.62344374709929</v>
      </c>
      <c r="L18" s="9"/>
    </row>
    <row r="19" spans="2:13" x14ac:dyDescent="0.3">
      <c r="B19" s="2">
        <f t="shared" si="2"/>
        <v>2035</v>
      </c>
      <c r="C19" s="3">
        <f t="shared" si="3"/>
        <v>129.44068924444056</v>
      </c>
      <c r="D19" s="3">
        <f t="shared" si="0"/>
        <v>129.44068924444056</v>
      </c>
      <c r="E19" s="3">
        <f t="shared" si="4"/>
        <v>1.8608284804860389</v>
      </c>
      <c r="F19" s="3">
        <f t="shared" si="4"/>
        <v>297.60299361472755</v>
      </c>
      <c r="G19" s="3">
        <f>+'[15]Colector El Romance y PAC Norte'!$AB$31</f>
        <v>29.377531942052457</v>
      </c>
      <c r="H19" s="3">
        <f t="shared" si="1"/>
        <v>100.06315730238811</v>
      </c>
      <c r="L19" s="9"/>
    </row>
    <row r="20" spans="2:13" x14ac:dyDescent="0.3">
      <c r="B20" s="2">
        <f t="shared" si="2"/>
        <v>2036</v>
      </c>
      <c r="C20" s="3">
        <f t="shared" si="3"/>
        <v>129.44068924444056</v>
      </c>
      <c r="D20" s="3">
        <f t="shared" si="0"/>
        <v>129.44068924444056</v>
      </c>
      <c r="E20" s="3">
        <f t="shared" si="4"/>
        <v>1.8608284804860389</v>
      </c>
      <c r="F20" s="3">
        <f t="shared" si="4"/>
        <v>297.60299361472755</v>
      </c>
      <c r="G20" s="3">
        <f>+'[16]Colector El Romance y PAC Norte'!$AB$31</f>
        <v>29.944409443973491</v>
      </c>
      <c r="H20" s="3">
        <f t="shared" si="1"/>
        <v>99.496279800467079</v>
      </c>
      <c r="L20" s="9"/>
    </row>
    <row r="21" spans="2:13" x14ac:dyDescent="0.3">
      <c r="B21" s="2">
        <f t="shared" si="2"/>
        <v>2037</v>
      </c>
      <c r="C21" s="3">
        <f t="shared" si="3"/>
        <v>129.44068924444056</v>
      </c>
      <c r="D21" s="3">
        <f t="shared" si="0"/>
        <v>129.44068924444056</v>
      </c>
      <c r="E21" s="3">
        <f t="shared" si="4"/>
        <v>1.8608284804860389</v>
      </c>
      <c r="F21" s="3">
        <f t="shared" si="4"/>
        <v>297.60299361472755</v>
      </c>
      <c r="G21" s="3">
        <f>+'[1]Colector El Romance y PAC Norte'!$AB$31</f>
        <v>30.512305810499015</v>
      </c>
      <c r="H21" s="3">
        <f t="shared" si="1"/>
        <v>98.928383433941548</v>
      </c>
      <c r="I21" s="13">
        <f>+G21/G6-1</f>
        <v>0.3708321012009379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40</v>
      </c>
      <c r="E2" s="6" t="s">
        <v>7</v>
      </c>
      <c r="F2" s="7">
        <f>+'[1]Colector San Luis III'!$N$20</f>
        <v>145.91999999999999</v>
      </c>
      <c r="G2" s="8" t="s">
        <v>8</v>
      </c>
      <c r="I2" s="16" t="s">
        <v>65</v>
      </c>
      <c r="J2" s="17">
        <v>323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San Luis II'!B30</f>
        <v>2022</v>
      </c>
      <c r="C6" s="3">
        <f>+SUMPRODUCT('[1]Colector San Luis III'!$AL$17:$AL$20,'[1]Colector San Luis III'!$M$17:$M$20)/F2</f>
        <v>411.9299278034689</v>
      </c>
      <c r="D6" s="3">
        <f t="shared" ref="D6:D21" si="0">+C6</f>
        <v>411.9299278034689</v>
      </c>
      <c r="E6" s="3">
        <f>D6/(0.25*PI()*(F6/1000)^2)/1000</f>
        <v>1.0703785178352594</v>
      </c>
      <c r="F6" s="3">
        <f>+SUMPRODUCT('[1]Colector San Luis III'!$F$17:$F$20,'[1]Colector San Luis III'!$M$17:$M$20)/F2</f>
        <v>700.00000000000011</v>
      </c>
      <c r="G6" s="3">
        <f>+'[2]Colector San Luis III'!$AB$20</f>
        <v>206.94274662142107</v>
      </c>
      <c r="H6" s="3">
        <f t="shared" ref="H6:H21" si="1">+D6-G6</f>
        <v>204.98718118204783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411.9299278034689</v>
      </c>
      <c r="D7" s="3">
        <f t="shared" si="0"/>
        <v>411.9299278034689</v>
      </c>
      <c r="E7" s="3">
        <f t="shared" ref="E7:F21" si="4">+E6</f>
        <v>1.0703785178352594</v>
      </c>
      <c r="F7" s="3">
        <f t="shared" si="4"/>
        <v>700.00000000000011</v>
      </c>
      <c r="G7" s="3">
        <f>+'[3]Colector San Luis III'!$AB$20</f>
        <v>213.20600516496413</v>
      </c>
      <c r="H7" s="3">
        <f t="shared" si="1"/>
        <v>198.72392263850477</v>
      </c>
      <c r="L7" s="9"/>
    </row>
    <row r="8" spans="1:12" x14ac:dyDescent="0.3">
      <c r="B8" s="2">
        <f t="shared" si="2"/>
        <v>2024</v>
      </c>
      <c r="C8" s="3">
        <f t="shared" si="3"/>
        <v>411.9299278034689</v>
      </c>
      <c r="D8" s="3">
        <f t="shared" si="0"/>
        <v>411.9299278034689</v>
      </c>
      <c r="E8" s="3">
        <f t="shared" si="4"/>
        <v>1.0703785178352594</v>
      </c>
      <c r="F8" s="3">
        <f t="shared" si="4"/>
        <v>700.00000000000011</v>
      </c>
      <c r="G8" s="3">
        <f>+'[4]Colector San Luis III'!$AB$20</f>
        <v>217.86857400198733</v>
      </c>
      <c r="H8" s="3">
        <f t="shared" si="1"/>
        <v>194.06135380148157</v>
      </c>
      <c r="L8" s="9"/>
    </row>
    <row r="9" spans="1:12" x14ac:dyDescent="0.3">
      <c r="B9" s="2">
        <f t="shared" si="2"/>
        <v>2025</v>
      </c>
      <c r="C9" s="3">
        <f t="shared" si="3"/>
        <v>411.9299278034689</v>
      </c>
      <c r="D9" s="3">
        <f t="shared" si="0"/>
        <v>411.9299278034689</v>
      </c>
      <c r="E9" s="3">
        <f t="shared" si="4"/>
        <v>1.0703785178352594</v>
      </c>
      <c r="F9" s="3">
        <f t="shared" si="4"/>
        <v>700.00000000000011</v>
      </c>
      <c r="G9" s="3">
        <f>+'[5]Colector San Luis III'!$AB$20</f>
        <v>222.54351709299243</v>
      </c>
      <c r="H9" s="3">
        <f t="shared" si="1"/>
        <v>189.38641071047647</v>
      </c>
      <c r="L9" s="9"/>
    </row>
    <row r="10" spans="1:12" x14ac:dyDescent="0.3">
      <c r="B10" s="2">
        <f t="shared" si="2"/>
        <v>2026</v>
      </c>
      <c r="C10" s="3">
        <f t="shared" si="3"/>
        <v>411.9299278034689</v>
      </c>
      <c r="D10" s="3">
        <f t="shared" si="0"/>
        <v>411.9299278034689</v>
      </c>
      <c r="E10" s="3">
        <f t="shared" si="4"/>
        <v>1.0703785178352594</v>
      </c>
      <c r="F10" s="3">
        <f t="shared" si="4"/>
        <v>700.00000000000011</v>
      </c>
      <c r="G10" s="3">
        <f>+'[6]Colector San Luis III'!$AB$20</f>
        <v>227.26603524801894</v>
      </c>
      <c r="H10" s="3">
        <f t="shared" si="1"/>
        <v>184.66389255544996</v>
      </c>
      <c r="L10" s="9"/>
    </row>
    <row r="11" spans="1:12" x14ac:dyDescent="0.3">
      <c r="B11" s="2">
        <f t="shared" si="2"/>
        <v>2027</v>
      </c>
      <c r="C11" s="3">
        <f t="shared" si="3"/>
        <v>411.9299278034689</v>
      </c>
      <c r="D11" s="3">
        <f t="shared" si="0"/>
        <v>411.9299278034689</v>
      </c>
      <c r="E11" s="3">
        <f t="shared" si="4"/>
        <v>1.0703785178352594</v>
      </c>
      <c r="F11" s="3">
        <f t="shared" si="4"/>
        <v>700.00000000000011</v>
      </c>
      <c r="G11" s="3">
        <f>+'[7]Colector San Luis III'!$AB$20</f>
        <v>232.02727057489142</v>
      </c>
      <c r="H11" s="3">
        <f t="shared" si="1"/>
        <v>179.90265722857748</v>
      </c>
      <c r="L11" s="9"/>
    </row>
    <row r="12" spans="1:12" x14ac:dyDescent="0.3">
      <c r="B12" s="2">
        <f t="shared" si="2"/>
        <v>2028</v>
      </c>
      <c r="C12" s="3">
        <f t="shared" si="3"/>
        <v>411.9299278034689</v>
      </c>
      <c r="D12" s="3">
        <f t="shared" si="0"/>
        <v>411.9299278034689</v>
      </c>
      <c r="E12" s="3">
        <f t="shared" si="4"/>
        <v>1.0703785178352594</v>
      </c>
      <c r="F12" s="3">
        <f t="shared" si="4"/>
        <v>700.00000000000011</v>
      </c>
      <c r="G12" s="3">
        <f>+'[8]Colector San Luis III'!$AB$20</f>
        <v>236.84552869103223</v>
      </c>
      <c r="H12" s="3">
        <f t="shared" si="1"/>
        <v>175.08439911243667</v>
      </c>
      <c r="L12" s="9"/>
    </row>
    <row r="13" spans="1:12" x14ac:dyDescent="0.3">
      <c r="B13" s="2">
        <f t="shared" si="2"/>
        <v>2029</v>
      </c>
      <c r="C13" s="3">
        <f t="shared" si="3"/>
        <v>411.9299278034689</v>
      </c>
      <c r="D13" s="3">
        <f t="shared" si="0"/>
        <v>411.9299278034689</v>
      </c>
      <c r="E13" s="3">
        <f t="shared" si="4"/>
        <v>1.0703785178352594</v>
      </c>
      <c r="F13" s="3">
        <f t="shared" si="4"/>
        <v>700.00000000000011</v>
      </c>
      <c r="G13" s="3">
        <f>+'[9]Colector San Luis III'!$AB$20</f>
        <v>241.67437591278912</v>
      </c>
      <c r="H13" s="3">
        <f t="shared" si="1"/>
        <v>170.25555189067978</v>
      </c>
      <c r="L13" s="9"/>
    </row>
    <row r="14" spans="1:12" x14ac:dyDescent="0.3">
      <c r="B14" s="2">
        <f t="shared" si="2"/>
        <v>2030</v>
      </c>
      <c r="C14" s="3">
        <f t="shared" si="3"/>
        <v>411.9299278034689</v>
      </c>
      <c r="D14" s="3">
        <f t="shared" si="0"/>
        <v>411.9299278034689</v>
      </c>
      <c r="E14" s="3">
        <f t="shared" si="4"/>
        <v>1.0703785178352594</v>
      </c>
      <c r="F14" s="3">
        <f t="shared" si="4"/>
        <v>700.00000000000011</v>
      </c>
      <c r="G14" s="3">
        <f>+'[10]Colector San Luis III'!$AB$20</f>
        <v>246.55091174074283</v>
      </c>
      <c r="H14" s="3">
        <f t="shared" si="1"/>
        <v>165.37901606272607</v>
      </c>
      <c r="L14" s="9"/>
    </row>
    <row r="15" spans="1:12" x14ac:dyDescent="0.3">
      <c r="B15" s="2">
        <f t="shared" si="2"/>
        <v>2031</v>
      </c>
      <c r="C15" s="3">
        <f t="shared" si="3"/>
        <v>411.9299278034689</v>
      </c>
      <c r="D15" s="3">
        <f t="shared" si="0"/>
        <v>411.9299278034689</v>
      </c>
      <c r="E15" s="3">
        <f t="shared" si="4"/>
        <v>1.0703785178352594</v>
      </c>
      <c r="F15" s="3">
        <f t="shared" si="4"/>
        <v>700.00000000000011</v>
      </c>
      <c r="G15" s="3">
        <f>+'[11]Colector San Luis III'!$AB$20</f>
        <v>251.48682305277202</v>
      </c>
      <c r="H15" s="3">
        <f t="shared" si="1"/>
        <v>160.44310475069688</v>
      </c>
      <c r="L15" s="9"/>
    </row>
    <row r="16" spans="1:12" x14ac:dyDescent="0.3">
      <c r="B16" s="2">
        <f t="shared" si="2"/>
        <v>2032</v>
      </c>
      <c r="C16" s="3">
        <f t="shared" si="3"/>
        <v>411.9299278034689</v>
      </c>
      <c r="D16" s="3">
        <f t="shared" si="0"/>
        <v>411.9299278034689</v>
      </c>
      <c r="E16" s="3">
        <f t="shared" si="4"/>
        <v>1.0703785178352594</v>
      </c>
      <c r="F16" s="3">
        <f t="shared" si="4"/>
        <v>700.00000000000011</v>
      </c>
      <c r="G16" s="3">
        <f>+'[12]Colector San Luis III'!$AB$20</f>
        <v>256.48101201711222</v>
      </c>
      <c r="H16" s="3">
        <f t="shared" si="1"/>
        <v>155.44891578635668</v>
      </c>
      <c r="L16" s="9"/>
    </row>
    <row r="17" spans="2:13" x14ac:dyDescent="0.3">
      <c r="B17" s="2">
        <f t="shared" si="2"/>
        <v>2033</v>
      </c>
      <c r="C17" s="3">
        <f t="shared" si="3"/>
        <v>411.9299278034689</v>
      </c>
      <c r="D17" s="3">
        <f t="shared" si="0"/>
        <v>411.9299278034689</v>
      </c>
      <c r="E17" s="3">
        <f t="shared" si="4"/>
        <v>1.0703785178352594</v>
      </c>
      <c r="F17" s="3">
        <f t="shared" si="4"/>
        <v>700.00000000000011</v>
      </c>
      <c r="G17" s="3">
        <f>+'[13]Colector San Luis III'!$AB$20</f>
        <v>261.48308183075187</v>
      </c>
      <c r="H17" s="3">
        <f t="shared" si="1"/>
        <v>150.44684597271703</v>
      </c>
      <c r="L17" s="9"/>
    </row>
    <row r="18" spans="2:13" x14ac:dyDescent="0.3">
      <c r="B18" s="2">
        <f t="shared" si="2"/>
        <v>2034</v>
      </c>
      <c r="C18" s="3">
        <f t="shared" si="3"/>
        <v>411.9299278034689</v>
      </c>
      <c r="D18" s="3">
        <f t="shared" si="0"/>
        <v>411.9299278034689</v>
      </c>
      <c r="E18" s="3">
        <f t="shared" si="4"/>
        <v>1.0703785178352594</v>
      </c>
      <c r="F18" s="3">
        <f t="shared" si="4"/>
        <v>700.00000000000011</v>
      </c>
      <c r="G18" s="3">
        <f>+'[14]Colector San Luis III'!$AB$20</f>
        <v>266.53327960860832</v>
      </c>
      <c r="H18" s="3">
        <f t="shared" si="1"/>
        <v>145.39664819486057</v>
      </c>
      <c r="L18" s="9"/>
    </row>
    <row r="19" spans="2:13" x14ac:dyDescent="0.3">
      <c r="B19" s="2">
        <f t="shared" si="2"/>
        <v>2035</v>
      </c>
      <c r="C19" s="3">
        <f t="shared" si="3"/>
        <v>411.9299278034689</v>
      </c>
      <c r="D19" s="3">
        <f t="shared" si="0"/>
        <v>411.9299278034689</v>
      </c>
      <c r="E19" s="3">
        <f t="shared" si="4"/>
        <v>1.0703785178352594</v>
      </c>
      <c r="F19" s="3">
        <f t="shared" si="4"/>
        <v>700.00000000000011</v>
      </c>
      <c r="G19" s="3">
        <f>+'[15]Colector San Luis III'!$AB$20</f>
        <v>271.62038031238848</v>
      </c>
      <c r="H19" s="3">
        <f t="shared" si="1"/>
        <v>140.30954749108042</v>
      </c>
      <c r="L19" s="9"/>
    </row>
    <row r="20" spans="2:13" x14ac:dyDescent="0.3">
      <c r="B20" s="2">
        <f t="shared" si="2"/>
        <v>2036</v>
      </c>
      <c r="C20" s="3">
        <f t="shared" si="3"/>
        <v>411.9299278034689</v>
      </c>
      <c r="D20" s="3">
        <f t="shared" si="0"/>
        <v>411.9299278034689</v>
      </c>
      <c r="E20" s="3">
        <f t="shared" si="4"/>
        <v>1.0703785178352594</v>
      </c>
      <c r="F20" s="3">
        <f t="shared" si="4"/>
        <v>700.00000000000011</v>
      </c>
      <c r="G20" s="3">
        <f>+'[16]Colector San Luis III'!$AB$20</f>
        <v>276.76525341970762</v>
      </c>
      <c r="H20" s="3">
        <f t="shared" si="1"/>
        <v>135.16467438376128</v>
      </c>
      <c r="L20" s="9"/>
    </row>
    <row r="21" spans="2:13" x14ac:dyDescent="0.3">
      <c r="B21" s="2">
        <f t="shared" si="2"/>
        <v>2037</v>
      </c>
      <c r="C21" s="3">
        <f t="shared" si="3"/>
        <v>411.9299278034689</v>
      </c>
      <c r="D21" s="3">
        <f t="shared" si="0"/>
        <v>411.9299278034689</v>
      </c>
      <c r="E21" s="3">
        <f t="shared" si="4"/>
        <v>1.0703785178352594</v>
      </c>
      <c r="F21" s="3">
        <f t="shared" si="4"/>
        <v>700.00000000000011</v>
      </c>
      <c r="G21" s="3">
        <f>+'[1]Colector San Luis III'!$AB$20</f>
        <v>281.91620967022288</v>
      </c>
      <c r="H21" s="3">
        <f t="shared" si="1"/>
        <v>130.01371813324602</v>
      </c>
      <c r="I21" s="13">
        <f>+G21/G6-1</f>
        <v>0.36229084745819828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92D050"/>
  </sheetPr>
  <dimension ref="A2:M23"/>
  <sheetViews>
    <sheetView showGridLines="0" zoomScale="85" zoomScaleNormal="90" workbookViewId="0">
      <selection activeCell="E6" sqref="E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30</v>
      </c>
      <c r="E2" s="6" t="s">
        <v>7</v>
      </c>
      <c r="F2" s="7">
        <f>+'[1]Colector El Romance y PAC Norte'!$N$18</f>
        <v>113.25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Bombero Solis'!B6</f>
        <v>2022</v>
      </c>
      <c r="C6" s="3">
        <f>+SUMPRODUCT('[1]Colector El Romance y PAC Norte'!$AL$17:$AL$18,'[1]Colector El Romance y PAC Norte'!$M$17:$M$18)/F2</f>
        <v>46.253624194458084</v>
      </c>
      <c r="D6" s="3">
        <f t="shared" ref="D6:D21" si="0">+C6</f>
        <v>46.253624194458084</v>
      </c>
      <c r="E6" s="3">
        <f>D6/(0.25*PI()*(F6/1000)^2)/1000</f>
        <v>0.78204253548661995</v>
      </c>
      <c r="F6" s="3">
        <f>+SUMPRODUCT('[1]Colector El Romance y PAC Norte'!$F$17:$F$18,'[1]Colector El Romance y PAC Norte'!$M$17:$M$18)/F2</f>
        <v>274.41810154525388</v>
      </c>
      <c r="G6" s="3">
        <f>+'[2]Colector El Romance y PAC Norte'!$AB$18</f>
        <v>11.772049400292593</v>
      </c>
      <c r="H6" s="3">
        <f t="shared" ref="H6:H21" si="1">+D6-G6</f>
        <v>34.481574794165489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46.253624194458084</v>
      </c>
      <c r="D7" s="3">
        <f t="shared" si="0"/>
        <v>46.253624194458084</v>
      </c>
      <c r="E7" s="3">
        <f t="shared" ref="E7:F21" si="4">+E6</f>
        <v>0.78204253548661995</v>
      </c>
      <c r="F7" s="3">
        <f t="shared" si="4"/>
        <v>274.41810154525388</v>
      </c>
      <c r="G7" s="3">
        <f>+'[3]Colector El Romance y PAC Norte'!$AB$18</f>
        <v>12.134300325326338</v>
      </c>
      <c r="H7" s="3">
        <f t="shared" si="1"/>
        <v>34.119323869131748</v>
      </c>
      <c r="L7" s="9"/>
    </row>
    <row r="8" spans="1:12" x14ac:dyDescent="0.3">
      <c r="B8" s="2">
        <f t="shared" si="2"/>
        <v>2024</v>
      </c>
      <c r="C8" s="3">
        <f t="shared" si="3"/>
        <v>46.253624194458084</v>
      </c>
      <c r="D8" s="3">
        <f t="shared" si="0"/>
        <v>46.253624194458084</v>
      </c>
      <c r="E8" s="3">
        <f t="shared" si="4"/>
        <v>0.78204253548661995</v>
      </c>
      <c r="F8" s="3">
        <f t="shared" si="4"/>
        <v>274.41810154525388</v>
      </c>
      <c r="G8" s="3">
        <f>+'[4]Colector El Romance y PAC Norte'!$AB$18</f>
        <v>12.405545310589249</v>
      </c>
      <c r="H8" s="3">
        <f t="shared" si="1"/>
        <v>33.848078883868837</v>
      </c>
      <c r="L8" s="9"/>
    </row>
    <row r="9" spans="1:12" x14ac:dyDescent="0.3">
      <c r="B9" s="2">
        <f t="shared" si="2"/>
        <v>2025</v>
      </c>
      <c r="C9" s="3">
        <f t="shared" si="3"/>
        <v>46.253624194458084</v>
      </c>
      <c r="D9" s="3">
        <f t="shared" si="0"/>
        <v>46.253624194458084</v>
      </c>
      <c r="E9" s="3">
        <f t="shared" si="4"/>
        <v>0.78204253548661995</v>
      </c>
      <c r="F9" s="3">
        <f t="shared" si="4"/>
        <v>274.41810154525388</v>
      </c>
      <c r="G9" s="3">
        <f>+'[5]Colector El Romance y PAC Norte'!$AB$18</f>
        <v>12.677649149269628</v>
      </c>
      <c r="H9" s="3">
        <f t="shared" si="1"/>
        <v>33.575975045188457</v>
      </c>
      <c r="L9" s="9"/>
    </row>
    <row r="10" spans="1:12" x14ac:dyDescent="0.3">
      <c r="B10" s="2">
        <f t="shared" si="2"/>
        <v>2026</v>
      </c>
      <c r="C10" s="3">
        <f t="shared" si="3"/>
        <v>46.253624194458084</v>
      </c>
      <c r="D10" s="3">
        <f t="shared" si="0"/>
        <v>46.253624194458084</v>
      </c>
      <c r="E10" s="3">
        <f t="shared" si="4"/>
        <v>0.78204253548661995</v>
      </c>
      <c r="F10" s="3">
        <f t="shared" si="4"/>
        <v>274.41810154525388</v>
      </c>
      <c r="G10" s="3">
        <f>+'[6]Colector El Romance y PAC Norte'!$AB$18</f>
        <v>12.952629074263472</v>
      </c>
      <c r="H10" s="3">
        <f t="shared" si="1"/>
        <v>33.300995120194614</v>
      </c>
      <c r="L10" s="9"/>
    </row>
    <row r="11" spans="1:12" x14ac:dyDescent="0.3">
      <c r="B11" s="2">
        <f t="shared" si="2"/>
        <v>2027</v>
      </c>
      <c r="C11" s="3">
        <f t="shared" si="3"/>
        <v>46.253624194458084</v>
      </c>
      <c r="D11" s="3">
        <f t="shared" si="0"/>
        <v>46.253624194458084</v>
      </c>
      <c r="E11" s="3">
        <f t="shared" si="4"/>
        <v>0.78204253548661995</v>
      </c>
      <c r="F11" s="3">
        <f t="shared" si="4"/>
        <v>274.41810154525388</v>
      </c>
      <c r="G11" s="3">
        <f>+'[7]Colector El Romance y PAC Norte'!$AB$18</f>
        <v>13.229976185100218</v>
      </c>
      <c r="H11" s="3">
        <f t="shared" si="1"/>
        <v>33.023648009357863</v>
      </c>
      <c r="L11" s="9"/>
    </row>
    <row r="12" spans="1:12" x14ac:dyDescent="0.3">
      <c r="B12" s="2">
        <f t="shared" si="2"/>
        <v>2028</v>
      </c>
      <c r="C12" s="3">
        <f t="shared" si="3"/>
        <v>46.253624194458084</v>
      </c>
      <c r="D12" s="3">
        <f t="shared" si="0"/>
        <v>46.253624194458084</v>
      </c>
      <c r="E12" s="3">
        <f t="shared" si="4"/>
        <v>0.78204253548661995</v>
      </c>
      <c r="F12" s="3">
        <f t="shared" si="4"/>
        <v>274.41810154525388</v>
      </c>
      <c r="G12" s="3">
        <f>+'[8]Colector El Romance y PAC Norte'!$AB$18</f>
        <v>13.5107412980894</v>
      </c>
      <c r="H12" s="3">
        <f t="shared" si="1"/>
        <v>32.742882896368684</v>
      </c>
      <c r="L12" s="9"/>
    </row>
    <row r="13" spans="1:12" x14ac:dyDescent="0.3">
      <c r="B13" s="2">
        <f t="shared" si="2"/>
        <v>2029</v>
      </c>
      <c r="C13" s="3">
        <f t="shared" si="3"/>
        <v>46.253624194458084</v>
      </c>
      <c r="D13" s="3">
        <f t="shared" si="0"/>
        <v>46.253624194458084</v>
      </c>
      <c r="E13" s="3">
        <f t="shared" si="4"/>
        <v>0.78204253548661995</v>
      </c>
      <c r="F13" s="3">
        <f t="shared" si="4"/>
        <v>274.41810154525388</v>
      </c>
      <c r="G13" s="3">
        <f>+'[9]Colector El Romance y PAC Norte'!$AB$18</f>
        <v>13.792265503669404</v>
      </c>
      <c r="H13" s="3">
        <f t="shared" si="1"/>
        <v>32.461358690788678</v>
      </c>
      <c r="L13" s="9"/>
    </row>
    <row r="14" spans="1:12" x14ac:dyDescent="0.3">
      <c r="B14" s="2">
        <f t="shared" si="2"/>
        <v>2030</v>
      </c>
      <c r="C14" s="3">
        <f t="shared" si="3"/>
        <v>46.253624194458084</v>
      </c>
      <c r="D14" s="3">
        <f t="shared" si="0"/>
        <v>46.253624194458084</v>
      </c>
      <c r="E14" s="3">
        <f t="shared" si="4"/>
        <v>0.78204253548661995</v>
      </c>
      <c r="F14" s="3">
        <f t="shared" si="4"/>
        <v>274.41810154525388</v>
      </c>
      <c r="G14" s="3">
        <f>+'[10]Colector El Romance y PAC Norte'!$AB$18</f>
        <v>14.076677125388361</v>
      </c>
      <c r="H14" s="3">
        <f t="shared" si="1"/>
        <v>32.176947069069726</v>
      </c>
      <c r="L14" s="9"/>
    </row>
    <row r="15" spans="1:12" x14ac:dyDescent="0.3">
      <c r="B15" s="2">
        <f t="shared" si="2"/>
        <v>2031</v>
      </c>
      <c r="C15" s="3">
        <f t="shared" si="3"/>
        <v>46.253624194458084</v>
      </c>
      <c r="D15" s="3">
        <f t="shared" si="0"/>
        <v>46.253624194458084</v>
      </c>
      <c r="E15" s="3">
        <f t="shared" si="4"/>
        <v>0.78204253548661995</v>
      </c>
      <c r="F15" s="3">
        <f t="shared" si="4"/>
        <v>274.41810154525388</v>
      </c>
      <c r="G15" s="3">
        <f>+'[11]Colector El Romance y PAC Norte'!$AB$18</f>
        <v>14.363425574876382</v>
      </c>
      <c r="H15" s="3">
        <f t="shared" si="1"/>
        <v>31.890198619581703</v>
      </c>
      <c r="L15" s="9"/>
    </row>
    <row r="16" spans="1:12" x14ac:dyDescent="0.3">
      <c r="B16" s="2">
        <f t="shared" si="2"/>
        <v>2032</v>
      </c>
      <c r="C16" s="3">
        <f t="shared" si="3"/>
        <v>46.253624194458084</v>
      </c>
      <c r="D16" s="3">
        <f t="shared" si="0"/>
        <v>46.253624194458084</v>
      </c>
      <c r="E16" s="3">
        <f t="shared" si="4"/>
        <v>0.78204253548661995</v>
      </c>
      <c r="F16" s="3">
        <f t="shared" si="4"/>
        <v>274.41810154525388</v>
      </c>
      <c r="G16" s="3">
        <f>+'[12]Colector El Romance y PAC Norte'!$AB$18</f>
        <v>14.65361666933018</v>
      </c>
      <c r="H16" s="3">
        <f t="shared" si="1"/>
        <v>31.600007525127904</v>
      </c>
      <c r="L16" s="9"/>
    </row>
    <row r="17" spans="2:13" x14ac:dyDescent="0.3">
      <c r="B17" s="2">
        <f t="shared" si="2"/>
        <v>2033</v>
      </c>
      <c r="C17" s="3">
        <f t="shared" si="3"/>
        <v>46.253624194458084</v>
      </c>
      <c r="D17" s="3">
        <f t="shared" si="0"/>
        <v>46.253624194458084</v>
      </c>
      <c r="E17" s="3">
        <f t="shared" si="4"/>
        <v>0.78204253548661995</v>
      </c>
      <c r="F17" s="3">
        <f t="shared" si="4"/>
        <v>274.41810154525388</v>
      </c>
      <c r="G17" s="3">
        <f>+'[13]Colector El Romance y PAC Norte'!$AB$18</f>
        <v>14.944438205349087</v>
      </c>
      <c r="H17" s="3">
        <f t="shared" si="1"/>
        <v>31.309185989108997</v>
      </c>
      <c r="L17" s="9"/>
    </row>
    <row r="18" spans="2:13" x14ac:dyDescent="0.3">
      <c r="B18" s="2">
        <f t="shared" si="2"/>
        <v>2034</v>
      </c>
      <c r="C18" s="3">
        <f t="shared" si="3"/>
        <v>46.253624194458084</v>
      </c>
      <c r="D18" s="3">
        <f t="shared" si="0"/>
        <v>46.253624194458084</v>
      </c>
      <c r="E18" s="3">
        <f t="shared" si="4"/>
        <v>0.78204253548661995</v>
      </c>
      <c r="F18" s="3">
        <f t="shared" si="4"/>
        <v>274.41810154525388</v>
      </c>
      <c r="G18" s="3">
        <f>+'[14]Colector El Romance y PAC Norte'!$AB$18</f>
        <v>15.238177435204099</v>
      </c>
      <c r="H18" s="3">
        <f t="shared" si="1"/>
        <v>31.015446759253983</v>
      </c>
      <c r="L18" s="9"/>
    </row>
    <row r="19" spans="2:13" x14ac:dyDescent="0.3">
      <c r="B19" s="2">
        <f t="shared" si="2"/>
        <v>2035</v>
      </c>
      <c r="C19" s="3">
        <f t="shared" si="3"/>
        <v>46.253624194458084</v>
      </c>
      <c r="D19" s="3">
        <f t="shared" si="0"/>
        <v>46.253624194458084</v>
      </c>
      <c r="E19" s="3">
        <f t="shared" si="4"/>
        <v>0.78204253548661995</v>
      </c>
      <c r="F19" s="3">
        <f t="shared" si="4"/>
        <v>274.41810154525388</v>
      </c>
      <c r="G19" s="3">
        <f>+'[15]Colector El Romance y PAC Norte'!$AB$18</f>
        <v>15.534211722093678</v>
      </c>
      <c r="H19" s="3">
        <f t="shared" si="1"/>
        <v>30.719412472364404</v>
      </c>
      <c r="L19" s="9"/>
    </row>
    <row r="20" spans="2:13" x14ac:dyDescent="0.3">
      <c r="B20" s="2">
        <f t="shared" si="2"/>
        <v>2036</v>
      </c>
      <c r="C20" s="3">
        <f t="shared" si="3"/>
        <v>46.253624194458084</v>
      </c>
      <c r="D20" s="3">
        <f t="shared" si="0"/>
        <v>46.253624194458084</v>
      </c>
      <c r="E20" s="3">
        <f t="shared" si="4"/>
        <v>0.78204253548661995</v>
      </c>
      <c r="F20" s="3">
        <f t="shared" si="4"/>
        <v>274.41810154525388</v>
      </c>
      <c r="G20" s="3">
        <f>+'[16]Colector El Romance y PAC Norte'!$AB$18</f>
        <v>15.833722763708032</v>
      </c>
      <c r="H20" s="3">
        <f t="shared" si="1"/>
        <v>30.419901430750052</v>
      </c>
      <c r="L20" s="9"/>
    </row>
    <row r="21" spans="2:13" x14ac:dyDescent="0.3">
      <c r="B21" s="2">
        <f t="shared" si="2"/>
        <v>2037</v>
      </c>
      <c r="C21" s="3">
        <f t="shared" si="3"/>
        <v>46.253624194458084</v>
      </c>
      <c r="D21" s="3">
        <f t="shared" si="0"/>
        <v>46.253624194458084</v>
      </c>
      <c r="E21" s="3">
        <f t="shared" si="4"/>
        <v>0.78204253548661995</v>
      </c>
      <c r="F21" s="3">
        <f t="shared" si="4"/>
        <v>274.41810154525388</v>
      </c>
      <c r="G21" s="3">
        <f>+'[1]Colector El Romance y PAC Norte'!$AB$18</f>
        <v>16.133763651311199</v>
      </c>
      <c r="H21" s="3">
        <f t="shared" si="1"/>
        <v>30.119860543146885</v>
      </c>
      <c r="I21" s="13">
        <f>+G21/G6-1</f>
        <v>0.3705144365865638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92D050"/>
  </sheetPr>
  <dimension ref="A2:M22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75</v>
      </c>
      <c r="E2" s="6" t="s">
        <v>7</v>
      </c>
      <c r="F2" s="7">
        <f>+'[1]Colector Bombero Solis'!$N$47</f>
        <v>1680.5699999999997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Bueras Simpson'!B6</f>
        <v>2022</v>
      </c>
      <c r="C6" s="3">
        <f>+SUMPRODUCT('[1]Colector Bombero Solis'!$AL$17:$AL$47,'[1]Colector Bombero Solis'!$M$17:$M$47)/F2</f>
        <v>41.374609446804143</v>
      </c>
      <c r="D6" s="3">
        <f t="shared" ref="D6:D21" si="0">+C6</f>
        <v>41.374609446804143</v>
      </c>
      <c r="E6" s="3">
        <f>D6/(0.25*PI()*(F6/1000)^2)/1000</f>
        <v>0.91000947563246593</v>
      </c>
      <c r="F6" s="3">
        <f>+SUMPRODUCT('[1]Colector Bombero Solis'!$F$17:$F$47,'[1]Colector Bombero Solis'!$M$17:$M$47)/F2</f>
        <v>240.60190173572073</v>
      </c>
      <c r="G6" s="3">
        <f>+'[2]Colector Bombero Solis'!$AB$47</f>
        <v>30.900974077384923</v>
      </c>
      <c r="H6" s="3">
        <f t="shared" ref="H6:H20" si="1">+D6-G6</f>
        <v>10.47363536941922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41.374609446804143</v>
      </c>
      <c r="D7" s="3">
        <f t="shared" si="0"/>
        <v>41.374609446804143</v>
      </c>
      <c r="E7" s="3">
        <f t="shared" ref="E7:F21" si="4">+E6</f>
        <v>0.91000947563246593</v>
      </c>
      <c r="F7" s="3">
        <f t="shared" si="4"/>
        <v>240.60190173572073</v>
      </c>
      <c r="G7" s="3">
        <f>+'[3]Colector Bombero Solis'!$AB$47</f>
        <v>31.246054925327016</v>
      </c>
      <c r="H7" s="3">
        <f t="shared" si="1"/>
        <v>10.128554521477128</v>
      </c>
      <c r="L7" s="9"/>
    </row>
    <row r="8" spans="1:12" x14ac:dyDescent="0.3">
      <c r="B8" s="2">
        <f t="shared" si="2"/>
        <v>2024</v>
      </c>
      <c r="C8" s="3">
        <f t="shared" si="3"/>
        <v>41.374609446804143</v>
      </c>
      <c r="D8" s="3">
        <f t="shared" si="0"/>
        <v>41.374609446804143</v>
      </c>
      <c r="E8" s="3">
        <f t="shared" si="4"/>
        <v>0.91000947563246593</v>
      </c>
      <c r="F8" s="3">
        <f t="shared" si="4"/>
        <v>240.60190173572073</v>
      </c>
      <c r="G8" s="3">
        <f>+'[4]Colector Bombero Solis'!$AB$47</f>
        <v>31.507917548780103</v>
      </c>
      <c r="H8" s="3">
        <f t="shared" si="1"/>
        <v>9.8666918980240403</v>
      </c>
      <c r="L8" s="9"/>
    </row>
    <row r="9" spans="1:12" x14ac:dyDescent="0.3">
      <c r="B9" s="2">
        <f t="shared" si="2"/>
        <v>2025</v>
      </c>
      <c r="C9" s="3">
        <f t="shared" si="3"/>
        <v>41.374609446804143</v>
      </c>
      <c r="D9" s="3">
        <f t="shared" si="0"/>
        <v>41.374609446804143</v>
      </c>
      <c r="E9" s="3">
        <f t="shared" si="4"/>
        <v>0.91000947563246593</v>
      </c>
      <c r="F9" s="3">
        <f t="shared" si="4"/>
        <v>240.60190173572073</v>
      </c>
      <c r="G9" s="3">
        <f>+'[5]Colector Bombero Solis'!$AB$47</f>
        <v>31.770703877718933</v>
      </c>
      <c r="H9" s="3">
        <f t="shared" si="1"/>
        <v>9.6039055690852102</v>
      </c>
      <c r="L9" s="9"/>
    </row>
    <row r="10" spans="1:12" x14ac:dyDescent="0.3">
      <c r="B10" s="2">
        <f t="shared" si="2"/>
        <v>2026</v>
      </c>
      <c r="C10" s="3">
        <f t="shared" si="3"/>
        <v>41.374609446804143</v>
      </c>
      <c r="D10" s="3">
        <f t="shared" si="0"/>
        <v>41.374609446804143</v>
      </c>
      <c r="E10" s="3">
        <f t="shared" si="4"/>
        <v>0.91000947563246593</v>
      </c>
      <c r="F10" s="3">
        <f t="shared" si="4"/>
        <v>240.60190173572073</v>
      </c>
      <c r="G10" s="3">
        <f>+'[6]Colector Bombero Solis'!$AB$47</f>
        <v>32.036287948326319</v>
      </c>
      <c r="H10" s="3">
        <f t="shared" si="1"/>
        <v>9.3383214984778249</v>
      </c>
      <c r="L10" s="9"/>
    </row>
    <row r="11" spans="1:12" x14ac:dyDescent="0.3">
      <c r="B11" s="2">
        <f t="shared" si="2"/>
        <v>2027</v>
      </c>
      <c r="C11" s="3">
        <f t="shared" si="3"/>
        <v>41.374609446804143</v>
      </c>
      <c r="D11" s="3">
        <f t="shared" si="0"/>
        <v>41.374609446804143</v>
      </c>
      <c r="E11" s="3">
        <f t="shared" si="4"/>
        <v>0.91000947563246593</v>
      </c>
      <c r="F11" s="3">
        <f t="shared" si="4"/>
        <v>240.60190173572073</v>
      </c>
      <c r="G11" s="3">
        <f>+'[7]Colector Bombero Solis'!$AB$47</f>
        <v>32.304191600095521</v>
      </c>
      <c r="H11" s="3">
        <f t="shared" si="1"/>
        <v>9.0704178467086223</v>
      </c>
      <c r="L11" s="9"/>
    </row>
    <row r="12" spans="1:12" x14ac:dyDescent="0.3">
      <c r="B12" s="2">
        <f t="shared" si="2"/>
        <v>2028</v>
      </c>
      <c r="C12" s="3">
        <f t="shared" si="3"/>
        <v>41.374609446804143</v>
      </c>
      <c r="D12" s="3">
        <f t="shared" si="0"/>
        <v>41.374609446804143</v>
      </c>
      <c r="E12" s="3">
        <f t="shared" si="4"/>
        <v>0.91000947563246593</v>
      </c>
      <c r="F12" s="3">
        <f t="shared" si="4"/>
        <v>240.60190173572073</v>
      </c>
      <c r="G12" s="3">
        <f>+'[8]Colector Bombero Solis'!$AB$47</f>
        <v>32.575392476001561</v>
      </c>
      <c r="H12" s="3">
        <f t="shared" si="1"/>
        <v>8.7992169708025827</v>
      </c>
      <c r="L12" s="9"/>
    </row>
    <row r="13" spans="1:12" x14ac:dyDescent="0.3">
      <c r="B13" s="2">
        <f t="shared" si="2"/>
        <v>2029</v>
      </c>
      <c r="C13" s="3">
        <f t="shared" si="3"/>
        <v>41.374609446804143</v>
      </c>
      <c r="D13" s="3">
        <f t="shared" si="0"/>
        <v>41.374609446804143</v>
      </c>
      <c r="E13" s="3">
        <f t="shared" si="4"/>
        <v>0.91000947563246593</v>
      </c>
      <c r="F13" s="3">
        <f t="shared" si="4"/>
        <v>240.60190173572073</v>
      </c>
      <c r="G13" s="3">
        <f>+'[9]Colector Bombero Solis'!$AB$47</f>
        <v>32.847425061623142</v>
      </c>
      <c r="H13" s="3">
        <f t="shared" si="1"/>
        <v>8.5271843851810019</v>
      </c>
      <c r="L13" s="9"/>
    </row>
    <row r="14" spans="1:12" x14ac:dyDescent="0.3">
      <c r="B14" s="2">
        <f t="shared" si="2"/>
        <v>2030</v>
      </c>
      <c r="C14" s="3">
        <f t="shared" si="3"/>
        <v>41.374609446804143</v>
      </c>
      <c r="D14" s="3">
        <f t="shared" si="0"/>
        <v>41.374609446804143</v>
      </c>
      <c r="E14" s="3">
        <f t="shared" si="4"/>
        <v>0.91000947563246593</v>
      </c>
      <c r="F14" s="3">
        <f t="shared" si="4"/>
        <v>240.60190173572073</v>
      </c>
      <c r="G14" s="3">
        <f>+'[10]Colector Bombero Solis'!$AB$47</f>
        <v>33.122268369598714</v>
      </c>
      <c r="H14" s="3">
        <f t="shared" si="1"/>
        <v>8.2523410772054291</v>
      </c>
      <c r="L14" s="9"/>
    </row>
    <row r="15" spans="1:12" x14ac:dyDescent="0.3">
      <c r="B15" s="2">
        <f t="shared" si="2"/>
        <v>2031</v>
      </c>
      <c r="C15" s="3">
        <f t="shared" si="3"/>
        <v>41.374609446804143</v>
      </c>
      <c r="D15" s="3">
        <f t="shared" si="0"/>
        <v>41.374609446804143</v>
      </c>
      <c r="E15" s="3">
        <f t="shared" si="4"/>
        <v>0.91000947563246593</v>
      </c>
      <c r="F15" s="3">
        <f t="shared" si="4"/>
        <v>240.60190173572073</v>
      </c>
      <c r="G15" s="3">
        <f>+'[11]Colector Bombero Solis'!$AB$47</f>
        <v>33.399417001654911</v>
      </c>
      <c r="H15" s="3">
        <f t="shared" si="1"/>
        <v>7.9751924451492329</v>
      </c>
      <c r="L15" s="9"/>
    </row>
    <row r="16" spans="1:12" x14ac:dyDescent="0.3">
      <c r="B16" s="2">
        <f t="shared" si="2"/>
        <v>2032</v>
      </c>
      <c r="C16" s="3">
        <f t="shared" si="3"/>
        <v>41.374609446804143</v>
      </c>
      <c r="D16" s="3">
        <f t="shared" si="0"/>
        <v>41.374609446804143</v>
      </c>
      <c r="E16" s="3">
        <f t="shared" si="4"/>
        <v>0.91000947563246593</v>
      </c>
      <c r="F16" s="3">
        <f t="shared" si="4"/>
        <v>240.60190173572073</v>
      </c>
      <c r="G16" s="3">
        <f>+'[12]Colector Bombero Solis'!$AB$47</f>
        <v>33.679888682284741</v>
      </c>
      <c r="H16" s="3">
        <f t="shared" si="1"/>
        <v>7.6947207645194027</v>
      </c>
      <c r="L16" s="9"/>
    </row>
    <row r="17" spans="2:13" x14ac:dyDescent="0.3">
      <c r="B17" s="2">
        <f t="shared" si="2"/>
        <v>2033</v>
      </c>
      <c r="C17" s="3">
        <f t="shared" si="3"/>
        <v>41.374609446804143</v>
      </c>
      <c r="D17" s="3">
        <f t="shared" si="0"/>
        <v>41.374609446804143</v>
      </c>
      <c r="E17" s="3">
        <f t="shared" si="4"/>
        <v>0.91000947563246593</v>
      </c>
      <c r="F17" s="3">
        <f t="shared" si="4"/>
        <v>240.60190173572073</v>
      </c>
      <c r="G17" s="3">
        <f>+'[13]Colector Bombero Solis'!$AB$47</f>
        <v>33.961108278571629</v>
      </c>
      <c r="H17" s="3">
        <f t="shared" si="1"/>
        <v>7.4135011682325143</v>
      </c>
      <c r="L17" s="9"/>
    </row>
    <row r="18" spans="2:13" x14ac:dyDescent="0.3">
      <c r="B18" s="2">
        <f t="shared" si="2"/>
        <v>2034</v>
      </c>
      <c r="C18" s="3">
        <f t="shared" si="3"/>
        <v>41.374609446804143</v>
      </c>
      <c r="D18" s="3">
        <f t="shared" si="0"/>
        <v>41.374609446804143</v>
      </c>
      <c r="E18" s="3">
        <f t="shared" si="4"/>
        <v>0.91000947563246593</v>
      </c>
      <c r="F18" s="3">
        <f t="shared" si="4"/>
        <v>240.60190173572073</v>
      </c>
      <c r="G18" s="3">
        <f>+'[14]Colector Bombero Solis'!$AB$47</f>
        <v>34.245144679532075</v>
      </c>
      <c r="H18" s="3">
        <f t="shared" si="1"/>
        <v>7.1294647672720686</v>
      </c>
      <c r="L18" s="9"/>
    </row>
    <row r="19" spans="2:13" x14ac:dyDescent="0.3">
      <c r="B19" s="2">
        <f t="shared" si="2"/>
        <v>2035</v>
      </c>
      <c r="C19" s="3">
        <f t="shared" si="3"/>
        <v>41.374609446804143</v>
      </c>
      <c r="D19" s="3">
        <f t="shared" si="0"/>
        <v>41.374609446804143</v>
      </c>
      <c r="E19" s="3">
        <f t="shared" si="4"/>
        <v>0.91000947563246593</v>
      </c>
      <c r="F19" s="3">
        <f t="shared" si="4"/>
        <v>240.60190173572073</v>
      </c>
      <c r="G19" s="3">
        <f>+'[15]Colector Bombero Solis'!$AB$47</f>
        <v>34.531472546330484</v>
      </c>
      <c r="H19" s="3">
        <f t="shared" si="1"/>
        <v>6.8431369004736595</v>
      </c>
      <c r="L19" s="9"/>
    </row>
    <row r="20" spans="2:13" x14ac:dyDescent="0.3">
      <c r="B20" s="2">
        <f t="shared" si="2"/>
        <v>2036</v>
      </c>
      <c r="C20" s="3">
        <f t="shared" si="3"/>
        <v>41.374609446804143</v>
      </c>
      <c r="D20" s="3">
        <f t="shared" si="0"/>
        <v>41.374609446804143</v>
      </c>
      <c r="E20" s="3">
        <f t="shared" si="4"/>
        <v>0.91000947563246593</v>
      </c>
      <c r="F20" s="3">
        <f t="shared" si="4"/>
        <v>240.60190173572073</v>
      </c>
      <c r="G20" s="3">
        <f>+'[16]Colector Bombero Solis'!$AB$47</f>
        <v>34.821145626170583</v>
      </c>
      <c r="H20" s="3">
        <f t="shared" si="1"/>
        <v>6.55346382063356</v>
      </c>
      <c r="L20" s="9"/>
    </row>
    <row r="21" spans="2:13" x14ac:dyDescent="0.3">
      <c r="B21" s="2">
        <f t="shared" si="2"/>
        <v>2037</v>
      </c>
      <c r="C21" s="3">
        <f t="shared" si="3"/>
        <v>41.374609446804143</v>
      </c>
      <c r="D21" s="3">
        <f t="shared" si="0"/>
        <v>41.374609446804143</v>
      </c>
      <c r="E21" s="3">
        <f t="shared" si="4"/>
        <v>0.91000947563246593</v>
      </c>
      <c r="F21" s="3">
        <f t="shared" si="4"/>
        <v>240.60190173572073</v>
      </c>
      <c r="G21" s="3">
        <f>+'[1]Colector Bombero Solis'!$AB$47</f>
        <v>35.111471799411319</v>
      </c>
      <c r="H21" s="3">
        <f>+D21-G21</f>
        <v>6.2631376473928242</v>
      </c>
      <c r="I21" s="13">
        <f>+G21/G6-1</f>
        <v>0.13625776687434188</v>
      </c>
      <c r="L21" s="9"/>
      <c r="M21" s="8"/>
    </row>
    <row r="22" spans="2:13" x14ac:dyDescent="0.3">
      <c r="L22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92D050"/>
  </sheetPr>
  <dimension ref="A2:M24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5" width="11.44140625" style="12"/>
    <col min="6" max="6" width="9.77734375" style="12" customWidth="1"/>
    <col min="7" max="16384" width="11.44140625" style="12"/>
  </cols>
  <sheetData>
    <row r="2" spans="1:12" x14ac:dyDescent="0.3">
      <c r="B2" s="5" t="s">
        <v>11</v>
      </c>
      <c r="E2" s="6" t="s">
        <v>7</v>
      </c>
      <c r="F2" s="7">
        <f>+'[1]Colector Bueras-Simpson'!$N$38</f>
        <v>1586.6799999999998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Simpson'!B6</f>
        <v>2022</v>
      </c>
      <c r="C6" s="3">
        <f>+SUMPRODUCT('[1]Colector Bueras-Simpson'!$AL$17:$AL$38,'[1]Colector Bueras-Simpson'!$M$17:$M$38)/F2</f>
        <v>305.49101581441107</v>
      </c>
      <c r="D6" s="3">
        <f t="shared" ref="D6:D21" si="0">+C6</f>
        <v>305.49101581441107</v>
      </c>
      <c r="E6" s="3">
        <f>D6/(0.25*PI()*(F6/1000)^2)/1000</f>
        <v>1.555852967584892</v>
      </c>
      <c r="F6" s="3">
        <f>+SUMPRODUCT('[1]Colector Bueras-Simpson'!$F$17:$F$38,'[1]Colector Bueras-Simpson'!$M$17:$M$38)/F2</f>
        <v>500.00000000000006</v>
      </c>
      <c r="G6" s="3">
        <f>+'[2]Colector Bueras-Simpson'!$AB$38</f>
        <v>113.83951582660222</v>
      </c>
      <c r="H6" s="3">
        <f t="shared" ref="H6:H21" si="1">+D6-G6</f>
        <v>191.65149998780885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305.49101581441107</v>
      </c>
      <c r="D7" s="3">
        <f t="shared" si="0"/>
        <v>305.49101581441107</v>
      </c>
      <c r="E7" s="3">
        <f t="shared" ref="E7:F21" si="4">+E6</f>
        <v>1.555852967584892</v>
      </c>
      <c r="F7" s="3">
        <f t="shared" si="4"/>
        <v>500.00000000000006</v>
      </c>
      <c r="G7" s="3">
        <f>+'[3]Colector Bueras-Simpson'!$AB$38</f>
        <v>116.53364209489192</v>
      </c>
      <c r="H7" s="3">
        <f t="shared" si="1"/>
        <v>188.95737371951915</v>
      </c>
      <c r="L7" s="9"/>
    </row>
    <row r="8" spans="1:12" x14ac:dyDescent="0.3">
      <c r="B8" s="2">
        <f t="shared" si="2"/>
        <v>2024</v>
      </c>
      <c r="C8" s="3">
        <f t="shared" si="3"/>
        <v>305.49101581441107</v>
      </c>
      <c r="D8" s="3">
        <f t="shared" si="0"/>
        <v>305.49101581441107</v>
      </c>
      <c r="E8" s="3">
        <f t="shared" si="4"/>
        <v>1.555852967584892</v>
      </c>
      <c r="F8" s="3">
        <f t="shared" si="4"/>
        <v>500.00000000000006</v>
      </c>
      <c r="G8" s="3">
        <f>+'[4]Colector Bueras-Simpson'!$AB$38</f>
        <v>118.54074500956919</v>
      </c>
      <c r="H8" s="3">
        <f t="shared" si="1"/>
        <v>186.95027080484186</v>
      </c>
      <c r="L8" s="9"/>
    </row>
    <row r="9" spans="1:12" x14ac:dyDescent="0.3">
      <c r="B9" s="2">
        <f t="shared" si="2"/>
        <v>2025</v>
      </c>
      <c r="C9" s="3">
        <f t="shared" si="3"/>
        <v>305.49101581441107</v>
      </c>
      <c r="D9" s="3">
        <f t="shared" si="0"/>
        <v>305.49101581441107</v>
      </c>
      <c r="E9" s="3">
        <f t="shared" si="4"/>
        <v>1.555852967584892</v>
      </c>
      <c r="F9" s="3">
        <f t="shared" si="4"/>
        <v>500.00000000000006</v>
      </c>
      <c r="G9" s="3">
        <f>+'[5]Colector Bueras-Simpson'!$AB$38</f>
        <v>120.55327027378911</v>
      </c>
      <c r="H9" s="3">
        <f t="shared" si="1"/>
        <v>184.93774554062196</v>
      </c>
      <c r="L9" s="9"/>
    </row>
    <row r="10" spans="1:12" x14ac:dyDescent="0.3">
      <c r="B10" s="2">
        <f t="shared" si="2"/>
        <v>2026</v>
      </c>
      <c r="C10" s="3">
        <f t="shared" si="3"/>
        <v>305.49101581441107</v>
      </c>
      <c r="D10" s="3">
        <f t="shared" si="0"/>
        <v>305.49101581441107</v>
      </c>
      <c r="E10" s="3">
        <f t="shared" si="4"/>
        <v>1.555852967584892</v>
      </c>
      <c r="F10" s="3">
        <f t="shared" si="4"/>
        <v>500.00000000000006</v>
      </c>
      <c r="G10" s="3">
        <f>+'[6]Colector Bueras-Simpson'!$AB$38</f>
        <v>122.586340611594</v>
      </c>
      <c r="H10" s="3">
        <f t="shared" si="1"/>
        <v>182.90467520281709</v>
      </c>
      <c r="L10" s="9"/>
    </row>
    <row r="11" spans="1:12" x14ac:dyDescent="0.3">
      <c r="B11" s="2">
        <f t="shared" si="2"/>
        <v>2027</v>
      </c>
      <c r="C11" s="3">
        <f t="shared" si="3"/>
        <v>305.49101581441107</v>
      </c>
      <c r="D11" s="3">
        <f t="shared" si="0"/>
        <v>305.49101581441107</v>
      </c>
      <c r="E11" s="3">
        <f t="shared" si="4"/>
        <v>1.555852967584892</v>
      </c>
      <c r="F11" s="3">
        <f t="shared" si="4"/>
        <v>500.00000000000006</v>
      </c>
      <c r="G11" s="3">
        <f>+'[7]Colector Bueras-Simpson'!$AB$38</f>
        <v>124.63614955218821</v>
      </c>
      <c r="H11" s="3">
        <f t="shared" si="1"/>
        <v>180.85486626222286</v>
      </c>
      <c r="L11" s="9"/>
    </row>
    <row r="12" spans="1:12" x14ac:dyDescent="0.3">
      <c r="B12" s="2">
        <f t="shared" si="2"/>
        <v>2028</v>
      </c>
      <c r="C12" s="3">
        <f t="shared" si="3"/>
        <v>305.49101581441107</v>
      </c>
      <c r="D12" s="3">
        <f t="shared" si="0"/>
        <v>305.49101581441107</v>
      </c>
      <c r="E12" s="3">
        <f t="shared" si="4"/>
        <v>1.555852967584892</v>
      </c>
      <c r="F12" s="3">
        <f t="shared" si="4"/>
        <v>500.00000000000006</v>
      </c>
      <c r="G12" s="3">
        <f>+'[8]Colector Bueras-Simpson'!$AB$38</f>
        <v>126.71056250507246</v>
      </c>
      <c r="H12" s="3">
        <f t="shared" si="1"/>
        <v>178.78045330933861</v>
      </c>
      <c r="L12" s="9"/>
    </row>
    <row r="13" spans="1:12" x14ac:dyDescent="0.3">
      <c r="B13" s="2">
        <f t="shared" si="2"/>
        <v>2029</v>
      </c>
      <c r="C13" s="3">
        <f t="shared" si="3"/>
        <v>305.49101581441107</v>
      </c>
      <c r="D13" s="3">
        <f t="shared" si="0"/>
        <v>305.49101581441107</v>
      </c>
      <c r="E13" s="3">
        <f t="shared" si="4"/>
        <v>1.555852967584892</v>
      </c>
      <c r="F13" s="3">
        <f t="shared" si="4"/>
        <v>500.00000000000006</v>
      </c>
      <c r="G13" s="3">
        <f>+'[9]Colector Bueras-Simpson'!$AB$38</f>
        <v>128.7896353884762</v>
      </c>
      <c r="H13" s="3">
        <f t="shared" si="1"/>
        <v>176.70138042593487</v>
      </c>
      <c r="L13" s="9"/>
    </row>
    <row r="14" spans="1:12" x14ac:dyDescent="0.3">
      <c r="B14" s="2">
        <f t="shared" si="2"/>
        <v>2030</v>
      </c>
      <c r="C14" s="3">
        <f t="shared" si="3"/>
        <v>305.49101581441107</v>
      </c>
      <c r="D14" s="3">
        <f t="shared" si="0"/>
        <v>305.49101581441107</v>
      </c>
      <c r="E14" s="3">
        <f t="shared" si="4"/>
        <v>1.555852967584892</v>
      </c>
      <c r="F14" s="3">
        <f t="shared" si="4"/>
        <v>500.00000000000006</v>
      </c>
      <c r="G14" s="3">
        <f>+'[10]Colector Bueras-Simpson'!$AB$38</f>
        <v>130.88930740055255</v>
      </c>
      <c r="H14" s="3">
        <f t="shared" si="1"/>
        <v>174.60170841385852</v>
      </c>
      <c r="L14" s="9"/>
    </row>
    <row r="15" spans="1:12" x14ac:dyDescent="0.3">
      <c r="B15" s="2">
        <f t="shared" si="2"/>
        <v>2031</v>
      </c>
      <c r="C15" s="3">
        <f t="shared" si="3"/>
        <v>305.49101581441107</v>
      </c>
      <c r="D15" s="3">
        <f t="shared" si="0"/>
        <v>305.49101581441107</v>
      </c>
      <c r="E15" s="3">
        <f t="shared" si="4"/>
        <v>1.555852967584892</v>
      </c>
      <c r="F15" s="3">
        <f t="shared" si="4"/>
        <v>500.00000000000006</v>
      </c>
      <c r="G15" s="3">
        <f>+'[11]Colector Bueras-Simpson'!$AB$38</f>
        <v>133.0054292997693</v>
      </c>
      <c r="H15" s="3">
        <f t="shared" si="1"/>
        <v>172.48558651464177</v>
      </c>
      <c r="L15" s="9"/>
    </row>
    <row r="16" spans="1:12" x14ac:dyDescent="0.3">
      <c r="B16" s="2">
        <f t="shared" si="2"/>
        <v>2032</v>
      </c>
      <c r="C16" s="3">
        <f t="shared" si="3"/>
        <v>305.49101581441107</v>
      </c>
      <c r="D16" s="3">
        <f t="shared" si="0"/>
        <v>305.49101581441107</v>
      </c>
      <c r="E16" s="3">
        <f t="shared" si="4"/>
        <v>1.555852967584892</v>
      </c>
      <c r="F16" s="3">
        <f t="shared" si="4"/>
        <v>500.00000000000006</v>
      </c>
      <c r="G16" s="3">
        <f>+'[12]Colector Bueras-Simpson'!$AB$38</f>
        <v>135.14630516957925</v>
      </c>
      <c r="H16" s="3">
        <f t="shared" si="1"/>
        <v>170.34471064483182</v>
      </c>
      <c r="L16" s="9"/>
    </row>
    <row r="17" spans="2:13" x14ac:dyDescent="0.3">
      <c r="B17" s="2">
        <f t="shared" si="2"/>
        <v>2033</v>
      </c>
      <c r="C17" s="3">
        <f t="shared" si="3"/>
        <v>305.49101581441107</v>
      </c>
      <c r="D17" s="3">
        <f t="shared" si="0"/>
        <v>305.49101581441107</v>
      </c>
      <c r="E17" s="3">
        <f t="shared" si="4"/>
        <v>1.555852967584892</v>
      </c>
      <c r="F17" s="3">
        <f t="shared" si="4"/>
        <v>500.00000000000006</v>
      </c>
      <c r="G17" s="3">
        <f>+'[13]Colector Bueras-Simpson'!$AB$38</f>
        <v>137.29075704527961</v>
      </c>
      <c r="H17" s="3">
        <f t="shared" si="1"/>
        <v>168.20025876913147</v>
      </c>
      <c r="L17" s="9"/>
    </row>
    <row r="18" spans="2:13" x14ac:dyDescent="0.3">
      <c r="B18" s="2">
        <f t="shared" si="2"/>
        <v>2034</v>
      </c>
      <c r="C18" s="3">
        <f t="shared" si="3"/>
        <v>305.49101581441107</v>
      </c>
      <c r="D18" s="3">
        <f t="shared" si="0"/>
        <v>305.49101581441107</v>
      </c>
      <c r="E18" s="3">
        <f t="shared" si="4"/>
        <v>1.555852967584892</v>
      </c>
      <c r="F18" s="3">
        <f t="shared" si="4"/>
        <v>500.00000000000006</v>
      </c>
      <c r="G18" s="3">
        <f>+'[14]Colector Bueras-Simpson'!$AB$38</f>
        <v>139.45607682790211</v>
      </c>
      <c r="H18" s="3">
        <f t="shared" si="1"/>
        <v>166.03493898650896</v>
      </c>
      <c r="L18" s="9"/>
    </row>
    <row r="19" spans="2:13" x14ac:dyDescent="0.3">
      <c r="B19" s="2">
        <f t="shared" si="2"/>
        <v>2035</v>
      </c>
      <c r="C19" s="3">
        <f t="shared" si="3"/>
        <v>305.49101581441107</v>
      </c>
      <c r="D19" s="3">
        <f t="shared" si="0"/>
        <v>305.49101581441107</v>
      </c>
      <c r="E19" s="3">
        <f t="shared" si="4"/>
        <v>1.555852967584892</v>
      </c>
      <c r="F19" s="3">
        <f t="shared" si="4"/>
        <v>500.00000000000006</v>
      </c>
      <c r="G19" s="3">
        <f>+'[15]Colector Bueras-Simpson'!$AB$38</f>
        <v>141.63743544969637</v>
      </c>
      <c r="H19" s="3">
        <f t="shared" si="1"/>
        <v>163.8535803647147</v>
      </c>
      <c r="L19" s="9"/>
    </row>
    <row r="20" spans="2:13" x14ac:dyDescent="0.3">
      <c r="B20" s="2">
        <f t="shared" si="2"/>
        <v>2036</v>
      </c>
      <c r="C20" s="3">
        <f t="shared" si="3"/>
        <v>305.49101581441107</v>
      </c>
      <c r="D20" s="3">
        <f t="shared" si="0"/>
        <v>305.49101581441107</v>
      </c>
      <c r="E20" s="3">
        <f t="shared" si="4"/>
        <v>1.555852967584892</v>
      </c>
      <c r="F20" s="3">
        <f t="shared" si="4"/>
        <v>500.00000000000006</v>
      </c>
      <c r="G20" s="3">
        <f>+'[16]Colector Bueras-Simpson'!$AB$38</f>
        <v>143.84380625236568</v>
      </c>
      <c r="H20" s="3">
        <f t="shared" si="1"/>
        <v>161.64720956204539</v>
      </c>
      <c r="L20" s="9"/>
    </row>
    <row r="21" spans="2:13" x14ac:dyDescent="0.3">
      <c r="B21" s="2">
        <f t="shared" si="2"/>
        <v>2037</v>
      </c>
      <c r="C21" s="3">
        <f t="shared" si="3"/>
        <v>305.49101581441107</v>
      </c>
      <c r="D21" s="3">
        <f t="shared" si="0"/>
        <v>305.49101581441107</v>
      </c>
      <c r="E21" s="3">
        <f t="shared" si="4"/>
        <v>1.555852967584892</v>
      </c>
      <c r="F21" s="3">
        <f t="shared" si="4"/>
        <v>500.00000000000006</v>
      </c>
      <c r="G21" s="3">
        <f>+'[1]Colector Bueras-Simpson'!$AB$38</f>
        <v>146.0529874047898</v>
      </c>
      <c r="H21" s="3">
        <f t="shared" si="1"/>
        <v>159.43802840962127</v>
      </c>
      <c r="I21" s="13">
        <f>+G21/G6-1</f>
        <v>0.28297266853501379</v>
      </c>
      <c r="L21" s="9"/>
      <c r="M21" s="8"/>
    </row>
    <row r="22" spans="2:13" x14ac:dyDescent="0.3">
      <c r="I22" s="13"/>
      <c r="L22" s="9"/>
    </row>
    <row r="23" spans="2:13" x14ac:dyDescent="0.3">
      <c r="L23" s="9"/>
    </row>
    <row r="24" spans="2:13" x14ac:dyDescent="0.3">
      <c r="L24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92D050"/>
  </sheetPr>
  <dimension ref="A2:M24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12</v>
      </c>
      <c r="E2" s="6" t="s">
        <v>7</v>
      </c>
      <c r="F2" s="7">
        <f>+'[1]Colector Simpson'!$N$32</f>
        <v>923.3900000000001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Ecuador I-II'!B29</f>
        <v>2022</v>
      </c>
      <c r="C6" s="3">
        <f>+SUMPRODUCT('[1]Colector Simpson'!$AL$17:$AL$32,'[1]Colector Simpson'!$M$17:$M$32)/F2</f>
        <v>198.89814015426231</v>
      </c>
      <c r="D6" s="3">
        <f t="shared" ref="D6:D21" si="0">+C6</f>
        <v>198.89814015426231</v>
      </c>
      <c r="E6" s="3">
        <f>D6/(0.25*PI()*(F6/1000)^2)/1000</f>
        <v>1.0129799096747343</v>
      </c>
      <c r="F6" s="3">
        <f>+SUMPRODUCT('[1]Colector Simpson'!$F$17:$F$32,'[1]Colector Simpson'!$M$17:$M$32)/F2</f>
        <v>499.99999999999994</v>
      </c>
      <c r="G6" s="3">
        <f>+'[2]Colector Simpson'!$AB$32</f>
        <v>85.274635051204683</v>
      </c>
      <c r="H6" s="3">
        <f t="shared" ref="H6:H21" si="1">+D6-G6</f>
        <v>113.62350510305762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198.89814015426231</v>
      </c>
      <c r="D7" s="3">
        <f t="shared" si="0"/>
        <v>198.89814015426231</v>
      </c>
      <c r="E7" s="3">
        <f t="shared" ref="E7:F21" si="4">+E6</f>
        <v>1.0129799096747343</v>
      </c>
      <c r="F7" s="3">
        <f t="shared" si="4"/>
        <v>499.99999999999994</v>
      </c>
      <c r="G7" s="3">
        <f>+'[3]Colector Simpson'!$AB$32</f>
        <v>87.881148599019696</v>
      </c>
      <c r="H7" s="3">
        <f t="shared" si="1"/>
        <v>111.01699155524261</v>
      </c>
      <c r="L7" s="9"/>
    </row>
    <row r="8" spans="1:12" x14ac:dyDescent="0.3">
      <c r="B8" s="2">
        <f t="shared" si="2"/>
        <v>2024</v>
      </c>
      <c r="C8" s="3">
        <f t="shared" si="3"/>
        <v>198.89814015426231</v>
      </c>
      <c r="D8" s="3">
        <f t="shared" si="0"/>
        <v>198.89814015426231</v>
      </c>
      <c r="E8" s="3">
        <f t="shared" si="4"/>
        <v>1.0129799096747343</v>
      </c>
      <c r="F8" s="3">
        <f t="shared" si="4"/>
        <v>499.99999999999994</v>
      </c>
      <c r="G8" s="3">
        <f>+'[4]Colector Simpson'!$AB$32</f>
        <v>89.827719817222828</v>
      </c>
      <c r="H8" s="3">
        <f t="shared" si="1"/>
        <v>109.07042033703948</v>
      </c>
      <c r="L8" s="9"/>
    </row>
    <row r="9" spans="1:12" x14ac:dyDescent="0.3">
      <c r="B9" s="2">
        <f t="shared" si="2"/>
        <v>2025</v>
      </c>
      <c r="C9" s="3">
        <f t="shared" si="3"/>
        <v>198.89814015426231</v>
      </c>
      <c r="D9" s="3">
        <f t="shared" si="0"/>
        <v>198.89814015426231</v>
      </c>
      <c r="E9" s="3">
        <f t="shared" si="4"/>
        <v>1.0129799096747343</v>
      </c>
      <c r="F9" s="3">
        <f t="shared" si="4"/>
        <v>499.99999999999994</v>
      </c>
      <c r="G9" s="3">
        <f>+'[5]Colector Simpson'!$AB$32</f>
        <v>91.779818394112326</v>
      </c>
      <c r="H9" s="3">
        <f t="shared" si="1"/>
        <v>107.11832176014998</v>
      </c>
      <c r="L9" s="9"/>
    </row>
    <row r="10" spans="1:12" x14ac:dyDescent="0.3">
      <c r="B10" s="2">
        <f t="shared" si="2"/>
        <v>2026</v>
      </c>
      <c r="C10" s="3">
        <f t="shared" si="3"/>
        <v>198.89814015426231</v>
      </c>
      <c r="D10" s="3">
        <f t="shared" si="0"/>
        <v>198.89814015426231</v>
      </c>
      <c r="E10" s="3">
        <f t="shared" si="4"/>
        <v>1.0129799096747343</v>
      </c>
      <c r="F10" s="3">
        <f t="shared" si="4"/>
        <v>499.99999999999994</v>
      </c>
      <c r="G10" s="3">
        <f>+'[6]Colector Simpson'!$AB$32</f>
        <v>93.752013387114999</v>
      </c>
      <c r="H10" s="3">
        <f t="shared" si="1"/>
        <v>105.14612676714731</v>
      </c>
      <c r="L10" s="9"/>
    </row>
    <row r="11" spans="1:12" x14ac:dyDescent="0.3">
      <c r="B11" s="2">
        <f t="shared" si="2"/>
        <v>2027</v>
      </c>
      <c r="C11" s="3">
        <f t="shared" si="3"/>
        <v>198.89814015426231</v>
      </c>
      <c r="D11" s="3">
        <f t="shared" si="0"/>
        <v>198.89814015426231</v>
      </c>
      <c r="E11" s="3">
        <f t="shared" si="4"/>
        <v>1.0129799096747343</v>
      </c>
      <c r="F11" s="3">
        <f t="shared" si="4"/>
        <v>499.99999999999994</v>
      </c>
      <c r="G11" s="3">
        <f>+'[7]Colector Simpson'!$AB$32</f>
        <v>95.740630699904244</v>
      </c>
      <c r="H11" s="3">
        <f t="shared" si="1"/>
        <v>103.15750945435806</v>
      </c>
      <c r="L11" s="9"/>
    </row>
    <row r="12" spans="1:12" x14ac:dyDescent="0.3">
      <c r="B12" s="2">
        <f t="shared" si="2"/>
        <v>2028</v>
      </c>
      <c r="C12" s="3">
        <f t="shared" si="3"/>
        <v>198.89814015426231</v>
      </c>
      <c r="D12" s="3">
        <f t="shared" si="0"/>
        <v>198.89814015426231</v>
      </c>
      <c r="E12" s="3">
        <f t="shared" si="4"/>
        <v>1.0129799096747343</v>
      </c>
      <c r="F12" s="3">
        <f t="shared" si="4"/>
        <v>499.99999999999994</v>
      </c>
      <c r="G12" s="3">
        <f>+'[8]Colector Simpson'!$AB$32</f>
        <v>97.75325070543893</v>
      </c>
      <c r="H12" s="3">
        <f t="shared" si="1"/>
        <v>101.14488944882338</v>
      </c>
      <c r="L12" s="9"/>
    </row>
    <row r="13" spans="1:12" x14ac:dyDescent="0.3">
      <c r="B13" s="2">
        <f t="shared" si="2"/>
        <v>2029</v>
      </c>
      <c r="C13" s="3">
        <f t="shared" si="3"/>
        <v>198.89814015426231</v>
      </c>
      <c r="D13" s="3">
        <f t="shared" si="0"/>
        <v>198.89814015426231</v>
      </c>
      <c r="E13" s="3">
        <f t="shared" si="4"/>
        <v>1.0129799096747343</v>
      </c>
      <c r="F13" s="3">
        <f t="shared" si="4"/>
        <v>499.99999999999994</v>
      </c>
      <c r="G13" s="3">
        <f>+'[9]Colector Simpson'!$AB$32</f>
        <v>99.770663607543781</v>
      </c>
      <c r="H13" s="3">
        <f t="shared" si="1"/>
        <v>99.127476546718526</v>
      </c>
      <c r="L13" s="9"/>
    </row>
    <row r="14" spans="1:12" x14ac:dyDescent="0.3">
      <c r="B14" s="2">
        <f t="shared" si="2"/>
        <v>2030</v>
      </c>
      <c r="C14" s="3">
        <f t="shared" si="3"/>
        <v>198.89814015426231</v>
      </c>
      <c r="D14" s="3">
        <f t="shared" si="0"/>
        <v>198.89814015426231</v>
      </c>
      <c r="E14" s="3">
        <f t="shared" si="4"/>
        <v>1.0129799096747343</v>
      </c>
      <c r="F14" s="3">
        <f t="shared" si="4"/>
        <v>499.99999999999994</v>
      </c>
      <c r="G14" s="3">
        <f>+'[10]Colector Simpson'!$AB$32</f>
        <v>101.80822939058582</v>
      </c>
      <c r="H14" s="3">
        <f t="shared" si="1"/>
        <v>97.089910763676485</v>
      </c>
      <c r="L14" s="9"/>
    </row>
    <row r="15" spans="1:12" x14ac:dyDescent="0.3">
      <c r="B15" s="2">
        <f t="shared" si="2"/>
        <v>2031</v>
      </c>
      <c r="C15" s="3">
        <f t="shared" si="3"/>
        <v>198.89814015426231</v>
      </c>
      <c r="D15" s="3">
        <f t="shared" si="0"/>
        <v>198.89814015426231</v>
      </c>
      <c r="E15" s="3">
        <f t="shared" si="4"/>
        <v>1.0129799096747343</v>
      </c>
      <c r="F15" s="3">
        <f t="shared" si="4"/>
        <v>499.99999999999994</v>
      </c>
      <c r="G15" s="3">
        <f>+'[11]Colector Simpson'!$AB$32</f>
        <v>103.86195873608499</v>
      </c>
      <c r="H15" s="3">
        <f t="shared" si="1"/>
        <v>95.036181418177321</v>
      </c>
      <c r="L15" s="9"/>
    </row>
    <row r="16" spans="1:12" x14ac:dyDescent="0.3">
      <c r="B16" s="2">
        <f t="shared" si="2"/>
        <v>2032</v>
      </c>
      <c r="C16" s="3">
        <f t="shared" si="3"/>
        <v>198.89814015426231</v>
      </c>
      <c r="D16" s="3">
        <f t="shared" si="0"/>
        <v>198.89814015426231</v>
      </c>
      <c r="E16" s="3">
        <f t="shared" si="4"/>
        <v>1.0129799096747343</v>
      </c>
      <c r="F16" s="3">
        <f t="shared" si="4"/>
        <v>499.99999999999994</v>
      </c>
      <c r="G16" s="3">
        <f>+'[12]Colector Simpson'!$AB$32</f>
        <v>105.93984064851142</v>
      </c>
      <c r="H16" s="3">
        <f t="shared" si="1"/>
        <v>92.958299505750887</v>
      </c>
      <c r="L16" s="9"/>
    </row>
    <row r="17" spans="2:13" x14ac:dyDescent="0.3">
      <c r="B17" s="2">
        <f t="shared" si="2"/>
        <v>2033</v>
      </c>
      <c r="C17" s="3">
        <f t="shared" si="3"/>
        <v>198.89814015426231</v>
      </c>
      <c r="D17" s="3">
        <f t="shared" si="0"/>
        <v>198.89814015426231</v>
      </c>
      <c r="E17" s="3">
        <f t="shared" si="4"/>
        <v>1.0129799096747343</v>
      </c>
      <c r="F17" s="3">
        <f t="shared" si="4"/>
        <v>499.99999999999994</v>
      </c>
      <c r="G17" s="3">
        <f>+'[13]Colector Simpson'!$AB$32</f>
        <v>108.02151962057839</v>
      </c>
      <c r="H17" s="3">
        <f t="shared" si="1"/>
        <v>90.876620533683919</v>
      </c>
      <c r="L17" s="9"/>
    </row>
    <row r="18" spans="2:13" x14ac:dyDescent="0.3">
      <c r="B18" s="2">
        <f t="shared" si="2"/>
        <v>2034</v>
      </c>
      <c r="C18" s="3">
        <f t="shared" si="3"/>
        <v>198.89814015426231</v>
      </c>
      <c r="D18" s="3">
        <f t="shared" si="0"/>
        <v>198.89814015426231</v>
      </c>
      <c r="E18" s="3">
        <f t="shared" si="4"/>
        <v>1.0129799096747343</v>
      </c>
      <c r="F18" s="3">
        <f t="shared" si="4"/>
        <v>499.99999999999994</v>
      </c>
      <c r="G18" s="3">
        <f>+'[14]Colector Simpson'!$AB$32</f>
        <v>110.12358129848334</v>
      </c>
      <c r="H18" s="3">
        <f t="shared" si="1"/>
        <v>88.774558855778963</v>
      </c>
      <c r="L18" s="9"/>
    </row>
    <row r="19" spans="2:13" x14ac:dyDescent="0.3">
      <c r="B19" s="2">
        <f t="shared" si="2"/>
        <v>2035</v>
      </c>
      <c r="C19" s="3">
        <f t="shared" si="3"/>
        <v>198.89814015426231</v>
      </c>
      <c r="D19" s="3">
        <f t="shared" si="0"/>
        <v>198.89814015426231</v>
      </c>
      <c r="E19" s="3">
        <f t="shared" si="4"/>
        <v>1.0129799096747343</v>
      </c>
      <c r="F19" s="3">
        <f t="shared" si="4"/>
        <v>499.99999999999994</v>
      </c>
      <c r="G19" s="3">
        <f>+'[15]Colector Simpson'!$AB$32</f>
        <v>112.2414460689958</v>
      </c>
      <c r="H19" s="3">
        <f t="shared" si="1"/>
        <v>86.656694085266508</v>
      </c>
      <c r="L19" s="9"/>
    </row>
    <row r="20" spans="2:13" x14ac:dyDescent="0.3">
      <c r="B20" s="2">
        <f t="shared" si="2"/>
        <v>2036</v>
      </c>
      <c r="C20" s="3">
        <f t="shared" si="3"/>
        <v>198.89814015426231</v>
      </c>
      <c r="D20" s="3">
        <f t="shared" si="0"/>
        <v>198.89814015426231</v>
      </c>
      <c r="E20" s="3">
        <f t="shared" si="4"/>
        <v>1.0129799096747343</v>
      </c>
      <c r="F20" s="3">
        <f t="shared" si="4"/>
        <v>499.99999999999994</v>
      </c>
      <c r="G20" s="3">
        <f>+'[16]Colector Simpson'!$AB$32</f>
        <v>114.38370044814411</v>
      </c>
      <c r="H20" s="3">
        <f t="shared" si="1"/>
        <v>84.514439706118196</v>
      </c>
      <c r="L20" s="9"/>
    </row>
    <row r="21" spans="2:13" x14ac:dyDescent="0.3">
      <c r="B21" s="2">
        <f t="shared" si="2"/>
        <v>2037</v>
      </c>
      <c r="C21" s="3">
        <f t="shared" si="3"/>
        <v>198.89814015426231</v>
      </c>
      <c r="D21" s="3">
        <f t="shared" si="0"/>
        <v>198.89814015426231</v>
      </c>
      <c r="E21" s="3">
        <f t="shared" si="4"/>
        <v>1.0129799096747343</v>
      </c>
      <c r="F21" s="3">
        <f t="shared" si="4"/>
        <v>499.99999999999994</v>
      </c>
      <c r="G21" s="3">
        <f>+'[1]Colector Simpson'!$AB$32</f>
        <v>116.52901262225349</v>
      </c>
      <c r="H21" s="3">
        <f t="shared" si="1"/>
        <v>82.369127532008818</v>
      </c>
      <c r="I21" s="13">
        <f>+G21/G6-1</f>
        <v>0.36651435156868817</v>
      </c>
      <c r="L21" s="9"/>
      <c r="M21" s="8"/>
    </row>
    <row r="22" spans="2:13" x14ac:dyDescent="0.3">
      <c r="L22" s="9"/>
    </row>
    <row r="23" spans="2:13" x14ac:dyDescent="0.3">
      <c r="L23" s="9"/>
    </row>
    <row r="24" spans="2:13" x14ac:dyDescent="0.3">
      <c r="L24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92D050"/>
  </sheetPr>
  <dimension ref="A2:M45"/>
  <sheetViews>
    <sheetView showGridLines="0" topLeftCell="A21" zoomScale="85" zoomScaleNormal="90" workbookViewId="0">
      <selection activeCell="G29" sqref="G29:H44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9</v>
      </c>
      <c r="E2" s="6" t="s">
        <v>7</v>
      </c>
      <c r="F2" s="7">
        <f>+'[1]Colector Ecuador I-II'!$N$23</f>
        <v>411</v>
      </c>
      <c r="G2" s="8" t="s">
        <v>8</v>
      </c>
      <c r="I2" s="16" t="s">
        <v>65</v>
      </c>
      <c r="J2" s="17">
        <v>442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Balmaceda'!B6</f>
        <v>2022</v>
      </c>
      <c r="C6" s="3">
        <f>+SUMPRODUCT('[1]Colector Ecuador I-II'!$AL$17:$AL$23,'[1]Colector Ecuador I-II'!$M$17:$M$23)/F2</f>
        <v>53.216686413475848</v>
      </c>
      <c r="D6" s="3">
        <f t="shared" ref="D6:D21" si="0">+C6</f>
        <v>53.216686413475848</v>
      </c>
      <c r="E6" s="3">
        <f>D6/(0.25*PI()*(F6/1000)^2)/1000</f>
        <v>1.2227707205546106</v>
      </c>
      <c r="F6" s="3">
        <f>+SUMPRODUCT('[1]Colector Ecuador I-II'!$F$17:$F$23,'[1]Colector Ecuador I-II'!$M$17:$M$23)/F2</f>
        <v>235.39999999999998</v>
      </c>
      <c r="G6" s="3">
        <f>+'[2]Colector Ecuador I-II'!$AB$23</f>
        <v>24.501907699897782</v>
      </c>
      <c r="H6" s="3">
        <f t="shared" ref="H6:H21" si="1">+D6-G6</f>
        <v>28.714778713578067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53.216686413475848</v>
      </c>
      <c r="D7" s="3">
        <f t="shared" si="0"/>
        <v>53.216686413475848</v>
      </c>
      <c r="E7" s="3">
        <f t="shared" ref="E7:F21" si="4">+E6</f>
        <v>1.2227707205546106</v>
      </c>
      <c r="F7" s="3">
        <f t="shared" si="4"/>
        <v>235.39999999999998</v>
      </c>
      <c r="G7" s="3">
        <f>+'[3]Colector Ecuador I-II'!$AB$23</f>
        <v>25.183963654104854</v>
      </c>
      <c r="H7" s="3">
        <f t="shared" si="1"/>
        <v>28.032722759370994</v>
      </c>
      <c r="L7" s="9"/>
    </row>
    <row r="8" spans="1:12" x14ac:dyDescent="0.3">
      <c r="B8" s="2">
        <f t="shared" si="2"/>
        <v>2024</v>
      </c>
      <c r="C8" s="3">
        <f t="shared" si="3"/>
        <v>53.216686413475848</v>
      </c>
      <c r="D8" s="3">
        <f t="shared" si="0"/>
        <v>53.216686413475848</v>
      </c>
      <c r="E8" s="3">
        <f t="shared" si="4"/>
        <v>1.2227707205546106</v>
      </c>
      <c r="F8" s="3">
        <f t="shared" si="4"/>
        <v>235.39999999999998</v>
      </c>
      <c r="G8" s="3">
        <f>+'[4]Colector Ecuador I-II'!$AB$23</f>
        <v>25.697341898255271</v>
      </c>
      <c r="H8" s="3">
        <f t="shared" si="1"/>
        <v>27.519344515220578</v>
      </c>
      <c r="L8" s="9"/>
    </row>
    <row r="9" spans="1:12" x14ac:dyDescent="0.3">
      <c r="B9" s="2">
        <f t="shared" si="2"/>
        <v>2025</v>
      </c>
      <c r="C9" s="3">
        <f t="shared" si="3"/>
        <v>53.216686413475848</v>
      </c>
      <c r="D9" s="3">
        <f t="shared" si="0"/>
        <v>53.216686413475848</v>
      </c>
      <c r="E9" s="3">
        <f t="shared" si="4"/>
        <v>1.2227707205546106</v>
      </c>
      <c r="F9" s="3">
        <f t="shared" si="4"/>
        <v>235.39999999999998</v>
      </c>
      <c r="G9" s="3">
        <f>+'[5]Colector Ecuador I-II'!$AB$23</f>
        <v>26.212163703957767</v>
      </c>
      <c r="H9" s="3">
        <f t="shared" si="1"/>
        <v>27.004522709518081</v>
      </c>
      <c r="L9" s="9"/>
    </row>
    <row r="10" spans="1:12" x14ac:dyDescent="0.3">
      <c r="B10" s="2">
        <f t="shared" si="2"/>
        <v>2026</v>
      </c>
      <c r="C10" s="3">
        <f t="shared" si="3"/>
        <v>53.216686413475848</v>
      </c>
      <c r="D10" s="3">
        <f t="shared" si="0"/>
        <v>53.216686413475848</v>
      </c>
      <c r="E10" s="3">
        <f t="shared" si="4"/>
        <v>1.2227707205546106</v>
      </c>
      <c r="F10" s="3">
        <f t="shared" si="4"/>
        <v>235.39999999999998</v>
      </c>
      <c r="G10" s="3">
        <f>+'[6]Colector Ecuador I-II'!$AB$23</f>
        <v>26.732182087381776</v>
      </c>
      <c r="H10" s="3">
        <f t="shared" si="1"/>
        <v>26.484504326094072</v>
      </c>
      <c r="L10" s="9"/>
    </row>
    <row r="11" spans="1:12" x14ac:dyDescent="0.3">
      <c r="B11" s="2">
        <f t="shared" si="2"/>
        <v>2027</v>
      </c>
      <c r="C11" s="3">
        <f t="shared" si="3"/>
        <v>53.216686413475848</v>
      </c>
      <c r="D11" s="3">
        <f t="shared" si="0"/>
        <v>53.216686413475848</v>
      </c>
      <c r="E11" s="3">
        <f t="shared" si="4"/>
        <v>1.2227707205546106</v>
      </c>
      <c r="F11" s="3">
        <f t="shared" si="4"/>
        <v>235.39999999999998</v>
      </c>
      <c r="G11" s="3">
        <f>+'[7]Colector Ecuador I-II'!$AB$23</f>
        <v>27.256442447382376</v>
      </c>
      <c r="H11" s="3">
        <f t="shared" si="1"/>
        <v>25.960243966093472</v>
      </c>
      <c r="L11" s="9"/>
    </row>
    <row r="12" spans="1:12" x14ac:dyDescent="0.3">
      <c r="B12" s="2">
        <f t="shared" si="2"/>
        <v>2028</v>
      </c>
      <c r="C12" s="3">
        <f t="shared" si="3"/>
        <v>53.216686413475848</v>
      </c>
      <c r="D12" s="3">
        <f t="shared" si="0"/>
        <v>53.216686413475848</v>
      </c>
      <c r="E12" s="3">
        <f t="shared" si="4"/>
        <v>1.2227707205546106</v>
      </c>
      <c r="F12" s="3">
        <f t="shared" si="4"/>
        <v>235.39999999999998</v>
      </c>
      <c r="G12" s="3">
        <f>+'[8]Colector Ecuador I-II'!$AB$23</f>
        <v>27.786896982809871</v>
      </c>
      <c r="H12" s="3">
        <f t="shared" si="1"/>
        <v>25.429789430665977</v>
      </c>
      <c r="L12" s="9"/>
    </row>
    <row r="13" spans="1:12" x14ac:dyDescent="0.3">
      <c r="B13" s="2">
        <f t="shared" si="2"/>
        <v>2029</v>
      </c>
      <c r="C13" s="3">
        <f t="shared" si="3"/>
        <v>53.216686413475848</v>
      </c>
      <c r="D13" s="3">
        <f t="shared" si="0"/>
        <v>53.216686413475848</v>
      </c>
      <c r="E13" s="3">
        <f t="shared" si="4"/>
        <v>1.2227707205546106</v>
      </c>
      <c r="F13" s="3">
        <f t="shared" si="4"/>
        <v>235.39999999999998</v>
      </c>
      <c r="G13" s="3">
        <f>+'[9]Colector Ecuador I-II'!$AB$23</f>
        <v>28.318603014449465</v>
      </c>
      <c r="H13" s="3">
        <f t="shared" si="1"/>
        <v>24.898083399026383</v>
      </c>
      <c r="L13" s="9"/>
    </row>
    <row r="14" spans="1:12" x14ac:dyDescent="0.3">
      <c r="B14" s="2">
        <f t="shared" si="2"/>
        <v>2030</v>
      </c>
      <c r="C14" s="3">
        <f t="shared" si="3"/>
        <v>53.216686413475848</v>
      </c>
      <c r="D14" s="3">
        <f t="shared" si="0"/>
        <v>53.216686413475848</v>
      </c>
      <c r="E14" s="3">
        <f t="shared" si="4"/>
        <v>1.2227707205546106</v>
      </c>
      <c r="F14" s="3">
        <f t="shared" si="4"/>
        <v>235.39999999999998</v>
      </c>
      <c r="G14" s="3">
        <f>+'[10]Colector Ecuador I-II'!$AB$23</f>
        <v>28.855516564722745</v>
      </c>
      <c r="H14" s="3">
        <f t="shared" si="1"/>
        <v>24.361169848753104</v>
      </c>
      <c r="L14" s="9"/>
    </row>
    <row r="15" spans="1:12" x14ac:dyDescent="0.3">
      <c r="B15" s="2">
        <f t="shared" si="2"/>
        <v>2031</v>
      </c>
      <c r="C15" s="3">
        <f t="shared" si="3"/>
        <v>53.216686413475848</v>
      </c>
      <c r="D15" s="3">
        <f t="shared" si="0"/>
        <v>53.216686413475848</v>
      </c>
      <c r="E15" s="3">
        <f t="shared" si="4"/>
        <v>1.2227707205546106</v>
      </c>
      <c r="F15" s="3">
        <f t="shared" si="4"/>
        <v>235.39999999999998</v>
      </c>
      <c r="G15" s="3">
        <f>+'[11]Colector Ecuador I-II'!$AB$23</f>
        <v>29.396616066151203</v>
      </c>
      <c r="H15" s="3">
        <f t="shared" si="1"/>
        <v>23.820070347324645</v>
      </c>
      <c r="L15" s="9"/>
    </row>
    <row r="16" spans="1:12" x14ac:dyDescent="0.3">
      <c r="B16" s="2">
        <f t="shared" si="2"/>
        <v>2032</v>
      </c>
      <c r="C16" s="3">
        <f t="shared" si="3"/>
        <v>53.216686413475848</v>
      </c>
      <c r="D16" s="3">
        <f t="shared" si="0"/>
        <v>53.216686413475848</v>
      </c>
      <c r="E16" s="3">
        <f t="shared" si="4"/>
        <v>1.2227707205546106</v>
      </c>
      <c r="F16" s="3">
        <f t="shared" si="4"/>
        <v>235.39999999999998</v>
      </c>
      <c r="G16" s="3">
        <f>+'[12]Colector Ecuador I-II'!$AB$23</f>
        <v>29.943944649750854</v>
      </c>
      <c r="H16" s="3">
        <f t="shared" si="1"/>
        <v>23.272741763724994</v>
      </c>
      <c r="L16" s="9"/>
    </row>
    <row r="17" spans="2:13" x14ac:dyDescent="0.3">
      <c r="B17" s="2">
        <f t="shared" si="2"/>
        <v>2033</v>
      </c>
      <c r="C17" s="3">
        <f t="shared" si="3"/>
        <v>53.216686413475848</v>
      </c>
      <c r="D17" s="3">
        <f t="shared" si="0"/>
        <v>53.216686413475848</v>
      </c>
      <c r="E17" s="3">
        <f t="shared" si="4"/>
        <v>1.2227707205546106</v>
      </c>
      <c r="F17" s="3">
        <f t="shared" si="4"/>
        <v>235.39999999999998</v>
      </c>
      <c r="G17" s="3">
        <f>+'[13]Colector Ecuador I-II'!$AB$23</f>
        <v>30.492306262625196</v>
      </c>
      <c r="H17" s="3">
        <f t="shared" si="1"/>
        <v>22.724380150850653</v>
      </c>
      <c r="L17" s="9"/>
    </row>
    <row r="18" spans="2:13" x14ac:dyDescent="0.3">
      <c r="B18" s="2">
        <f t="shared" si="2"/>
        <v>2034</v>
      </c>
      <c r="C18" s="3">
        <f t="shared" si="3"/>
        <v>53.216686413475848</v>
      </c>
      <c r="D18" s="3">
        <f t="shared" si="0"/>
        <v>53.216686413475848</v>
      </c>
      <c r="E18" s="3">
        <f t="shared" si="4"/>
        <v>1.2227707205546106</v>
      </c>
      <c r="F18" s="3">
        <f t="shared" si="4"/>
        <v>235.39999999999998</v>
      </c>
      <c r="G18" s="3">
        <f>+'[14]Colector Ecuador I-II'!$AB$23</f>
        <v>31.045902669790788</v>
      </c>
      <c r="H18" s="3">
        <f t="shared" si="1"/>
        <v>22.17078374368506</v>
      </c>
      <c r="L18" s="9"/>
    </row>
    <row r="19" spans="2:13" x14ac:dyDescent="0.3">
      <c r="B19" s="2">
        <f t="shared" si="2"/>
        <v>2035</v>
      </c>
      <c r="C19" s="3">
        <f t="shared" si="3"/>
        <v>53.216686413475848</v>
      </c>
      <c r="D19" s="3">
        <f t="shared" si="0"/>
        <v>53.216686413475848</v>
      </c>
      <c r="E19" s="3">
        <f t="shared" si="4"/>
        <v>1.2227707205546106</v>
      </c>
      <c r="F19" s="3">
        <f t="shared" si="4"/>
        <v>235.39999999999998</v>
      </c>
      <c r="G19" s="3">
        <f>+'[15]Colector Ecuador I-II'!$AB$23</f>
        <v>31.603615330227598</v>
      </c>
      <c r="H19" s="3">
        <f t="shared" si="1"/>
        <v>21.613071083248251</v>
      </c>
      <c r="L19" s="9"/>
    </row>
    <row r="20" spans="2:13" x14ac:dyDescent="0.3">
      <c r="B20" s="2">
        <f t="shared" si="2"/>
        <v>2036</v>
      </c>
      <c r="C20" s="3">
        <f t="shared" si="3"/>
        <v>53.216686413475848</v>
      </c>
      <c r="D20" s="3">
        <f t="shared" si="0"/>
        <v>53.216686413475848</v>
      </c>
      <c r="E20" s="3">
        <f t="shared" si="4"/>
        <v>1.2227707205546106</v>
      </c>
      <c r="F20" s="3">
        <f t="shared" si="4"/>
        <v>235.39999999999998</v>
      </c>
      <c r="G20" s="3">
        <f>+'[16]Colector Ecuador I-II'!$AB$23</f>
        <v>32.167600129650715</v>
      </c>
      <c r="H20" s="3">
        <f t="shared" si="1"/>
        <v>21.049086283825133</v>
      </c>
      <c r="L20" s="9"/>
    </row>
    <row r="21" spans="2:13" x14ac:dyDescent="0.3">
      <c r="B21" s="2">
        <f t="shared" si="2"/>
        <v>2037</v>
      </c>
      <c r="C21" s="3">
        <f t="shared" si="3"/>
        <v>53.216686413475848</v>
      </c>
      <c r="D21" s="3">
        <f t="shared" si="0"/>
        <v>53.216686413475848</v>
      </c>
      <c r="E21" s="3">
        <f t="shared" si="4"/>
        <v>1.2227707205546106</v>
      </c>
      <c r="F21" s="3">
        <f t="shared" si="4"/>
        <v>235.39999999999998</v>
      </c>
      <c r="G21" s="3">
        <f>+'[1]Colector Ecuador I-II'!$AB$23</f>
        <v>32.732422607854474</v>
      </c>
      <c r="H21" s="3">
        <f t="shared" si="1"/>
        <v>20.484263805621374</v>
      </c>
      <c r="I21" s="13">
        <f>+G21/G6-1</f>
        <v>0.33591322801330392</v>
      </c>
      <c r="L21" s="9"/>
      <c r="M21" s="8"/>
    </row>
    <row r="22" spans="2:13" x14ac:dyDescent="0.3">
      <c r="L22" s="9"/>
    </row>
    <row r="23" spans="2:13" x14ac:dyDescent="0.3">
      <c r="L23" s="9"/>
    </row>
    <row r="24" spans="2:13" x14ac:dyDescent="0.3">
      <c r="L24" s="9"/>
    </row>
    <row r="25" spans="2:13" x14ac:dyDescent="0.3">
      <c r="B25" s="5" t="s">
        <v>10</v>
      </c>
      <c r="E25" s="6" t="s">
        <v>7</v>
      </c>
      <c r="F25" s="7">
        <f>+SUM('[1]Colector Ecuador I-II'!$M$24:$M$35)</f>
        <v>470.65</v>
      </c>
      <c r="G25" s="8" t="s">
        <v>8</v>
      </c>
      <c r="I25" s="16" t="s">
        <v>65</v>
      </c>
      <c r="J25" s="17">
        <v>406</v>
      </c>
      <c r="K25" s="15" t="s">
        <v>66</v>
      </c>
      <c r="L25" s="9"/>
    </row>
    <row r="26" spans="2:13" x14ac:dyDescent="0.3">
      <c r="L26" s="9"/>
    </row>
    <row r="27" spans="2:13" x14ac:dyDescent="0.3">
      <c r="B27" s="42" t="s">
        <v>0</v>
      </c>
      <c r="C27" s="42" t="s">
        <v>20</v>
      </c>
      <c r="D27" s="42" t="s">
        <v>1</v>
      </c>
      <c r="E27" s="42"/>
      <c r="F27" s="42"/>
      <c r="G27" s="42" t="s">
        <v>21</v>
      </c>
      <c r="H27" s="42" t="s">
        <v>2</v>
      </c>
      <c r="L27" s="9"/>
    </row>
    <row r="28" spans="2:13" ht="13.5" customHeight="1" x14ac:dyDescent="0.3">
      <c r="B28" s="42"/>
      <c r="C28" s="42"/>
      <c r="D28" s="18" t="s">
        <v>3</v>
      </c>
      <c r="E28" s="18" t="s">
        <v>4</v>
      </c>
      <c r="F28" s="18" t="s">
        <v>5</v>
      </c>
      <c r="G28" s="42"/>
      <c r="H28" s="42"/>
      <c r="L28" s="9"/>
    </row>
    <row r="29" spans="2:13" x14ac:dyDescent="0.3">
      <c r="B29" s="2">
        <f>+'Colec Balmaceda'!B6</f>
        <v>2022</v>
      </c>
      <c r="C29" s="3">
        <f>+SUMPRODUCT('[1]Colector Ecuador I-II'!$AL$24:$AL$35,'[1]Colector Ecuador I-II'!$M$24:$M$35)/F25</f>
        <v>78.247584260540322</v>
      </c>
      <c r="D29" s="3">
        <f t="shared" ref="D29:D44" si="5">+C29</f>
        <v>78.247584260540322</v>
      </c>
      <c r="E29" s="3">
        <f>D29/(0.25*PI()*(F29/1000)^2)/1000</f>
        <v>0.92336829384741559</v>
      </c>
      <c r="F29" s="3">
        <f>+SUMPRODUCT('[1]Colector Ecuador I-II'!$F$24:$F$35,'[1]Colector Ecuador I-II'!$M$24:$M$35)/F25</f>
        <v>328.47555083395309</v>
      </c>
      <c r="G29" s="3">
        <f>+'[2]Colector Ecuador I-II'!$AB$35</f>
        <v>39.958617467321261</v>
      </c>
      <c r="H29" s="3">
        <f t="shared" ref="H29:H44" si="6">+D29-G29</f>
        <v>38.28896679321906</v>
      </c>
      <c r="L29" s="9"/>
    </row>
    <row r="30" spans="2:13" x14ac:dyDescent="0.3">
      <c r="B30" s="2">
        <f t="shared" ref="B30:B44" si="7">+B29+1</f>
        <v>2023</v>
      </c>
      <c r="C30" s="3">
        <f t="shared" ref="C30:C44" si="8">+C29</f>
        <v>78.247584260540322</v>
      </c>
      <c r="D30" s="3">
        <f t="shared" si="5"/>
        <v>78.247584260540322</v>
      </c>
      <c r="E30" s="3">
        <f t="shared" ref="E30:E44" si="9">+E29</f>
        <v>0.92336829384741559</v>
      </c>
      <c r="F30" s="3">
        <f t="shared" ref="F30:F44" si="10">+F29</f>
        <v>328.47555083395309</v>
      </c>
      <c r="G30" s="3">
        <f>+'[3]Colector Ecuador I-II'!$AB$35</f>
        <v>41.184925440205646</v>
      </c>
      <c r="H30" s="3">
        <f t="shared" si="6"/>
        <v>37.062658820334676</v>
      </c>
      <c r="L30" s="9"/>
    </row>
    <row r="31" spans="2:13" x14ac:dyDescent="0.3">
      <c r="B31" s="2">
        <f t="shared" si="7"/>
        <v>2024</v>
      </c>
      <c r="C31" s="3">
        <f t="shared" si="8"/>
        <v>78.247584260540322</v>
      </c>
      <c r="D31" s="3">
        <f t="shared" si="5"/>
        <v>78.247584260540322</v>
      </c>
      <c r="E31" s="3">
        <f t="shared" si="9"/>
        <v>0.92336829384741559</v>
      </c>
      <c r="F31" s="3">
        <f t="shared" si="10"/>
        <v>328.47555083395309</v>
      </c>
      <c r="G31" s="3">
        <f>+'[4]Colector Ecuador I-II'!$AB$35</f>
        <v>42.102188966319652</v>
      </c>
      <c r="H31" s="3">
        <f t="shared" si="6"/>
        <v>36.14539529422067</v>
      </c>
      <c r="L31" s="9"/>
    </row>
    <row r="32" spans="2:13" x14ac:dyDescent="0.3">
      <c r="B32" s="2">
        <f t="shared" si="7"/>
        <v>2025</v>
      </c>
      <c r="C32" s="3">
        <f t="shared" si="8"/>
        <v>78.247584260540322</v>
      </c>
      <c r="D32" s="3">
        <f t="shared" si="5"/>
        <v>78.247584260540322</v>
      </c>
      <c r="E32" s="3">
        <f t="shared" si="9"/>
        <v>0.92336829384741559</v>
      </c>
      <c r="F32" s="3">
        <f t="shared" si="10"/>
        <v>328.47555083395309</v>
      </c>
      <c r="G32" s="3">
        <f>+'[5]Colector Ecuador I-II'!$AB$35</f>
        <v>43.022233656977988</v>
      </c>
      <c r="H32" s="3">
        <f t="shared" si="6"/>
        <v>35.225350603562333</v>
      </c>
      <c r="L32" s="9"/>
    </row>
    <row r="33" spans="2:13" x14ac:dyDescent="0.3">
      <c r="B33" s="2">
        <f t="shared" si="7"/>
        <v>2026</v>
      </c>
      <c r="C33" s="3">
        <f t="shared" si="8"/>
        <v>78.247584260540322</v>
      </c>
      <c r="D33" s="3">
        <f t="shared" si="5"/>
        <v>78.247584260540322</v>
      </c>
      <c r="E33" s="3">
        <f t="shared" si="9"/>
        <v>0.92336829384741559</v>
      </c>
      <c r="F33" s="3">
        <f t="shared" si="10"/>
        <v>328.47555083395309</v>
      </c>
      <c r="G33" s="3">
        <f>+'[6]Colector Ecuador I-II'!$AB$35</f>
        <v>43.951898356763088</v>
      </c>
      <c r="H33" s="3">
        <f t="shared" si="6"/>
        <v>34.295685903777233</v>
      </c>
      <c r="L33" s="9"/>
    </row>
    <row r="34" spans="2:13" x14ac:dyDescent="0.3">
      <c r="B34" s="2">
        <f t="shared" si="7"/>
        <v>2027</v>
      </c>
      <c r="C34" s="3">
        <f t="shared" si="8"/>
        <v>78.247584260540322</v>
      </c>
      <c r="D34" s="3">
        <f t="shared" si="5"/>
        <v>78.247584260540322</v>
      </c>
      <c r="E34" s="3">
        <f t="shared" si="9"/>
        <v>0.92336829384741559</v>
      </c>
      <c r="F34" s="3">
        <f t="shared" si="10"/>
        <v>328.47555083395309</v>
      </c>
      <c r="G34" s="3">
        <f>+'[7]Colector Ecuador I-II'!$AB$35</f>
        <v>44.889457785896788</v>
      </c>
      <c r="H34" s="3">
        <f t="shared" si="6"/>
        <v>33.358126474643534</v>
      </c>
      <c r="L34" s="9"/>
    </row>
    <row r="35" spans="2:13" x14ac:dyDescent="0.3">
      <c r="B35" s="2">
        <f t="shared" si="7"/>
        <v>2028</v>
      </c>
      <c r="C35" s="3">
        <f t="shared" si="8"/>
        <v>78.247584260540322</v>
      </c>
      <c r="D35" s="3">
        <f t="shared" si="5"/>
        <v>78.247584260540322</v>
      </c>
      <c r="E35" s="3">
        <f t="shared" si="9"/>
        <v>0.92336829384741559</v>
      </c>
      <c r="F35" s="3">
        <f t="shared" si="10"/>
        <v>328.47555083395309</v>
      </c>
      <c r="G35" s="3">
        <f>+'[8]Colector Ecuador I-II'!$AB$35</f>
        <v>45.838472637979294</v>
      </c>
      <c r="H35" s="3">
        <f t="shared" si="6"/>
        <v>32.409111622561028</v>
      </c>
      <c r="L35" s="9"/>
    </row>
    <row r="36" spans="2:13" x14ac:dyDescent="0.3">
      <c r="B36" s="2">
        <f t="shared" si="7"/>
        <v>2029</v>
      </c>
      <c r="C36" s="3">
        <f t="shared" si="8"/>
        <v>78.247584260540322</v>
      </c>
      <c r="D36" s="3">
        <f t="shared" si="5"/>
        <v>78.247584260540322</v>
      </c>
      <c r="E36" s="3">
        <f t="shared" si="9"/>
        <v>0.92336829384741559</v>
      </c>
      <c r="F36" s="3">
        <f t="shared" si="10"/>
        <v>328.47555083395309</v>
      </c>
      <c r="G36" s="3">
        <f>+'[9]Colector Ecuador I-II'!$AB$35</f>
        <v>46.789927009992702</v>
      </c>
      <c r="H36" s="3">
        <f t="shared" si="6"/>
        <v>31.457657250547619</v>
      </c>
      <c r="L36" s="9"/>
    </row>
    <row r="37" spans="2:13" x14ac:dyDescent="0.3">
      <c r="B37" s="2">
        <f t="shared" si="7"/>
        <v>2030</v>
      </c>
      <c r="C37" s="3">
        <f t="shared" si="8"/>
        <v>78.247584260540322</v>
      </c>
      <c r="D37" s="3">
        <f t="shared" si="5"/>
        <v>78.247584260540322</v>
      </c>
      <c r="E37" s="3">
        <f t="shared" si="9"/>
        <v>0.92336829384741559</v>
      </c>
      <c r="F37" s="3">
        <f t="shared" si="10"/>
        <v>328.47555083395309</v>
      </c>
      <c r="G37" s="3">
        <f>+'[10]Colector Ecuador I-II'!$AB$35</f>
        <v>47.751034193551099</v>
      </c>
      <c r="H37" s="3">
        <f t="shared" si="6"/>
        <v>30.496550066989222</v>
      </c>
      <c r="L37" s="9"/>
    </row>
    <row r="38" spans="2:13" x14ac:dyDescent="0.3">
      <c r="B38" s="2">
        <f t="shared" si="7"/>
        <v>2031</v>
      </c>
      <c r="C38" s="3">
        <f t="shared" si="8"/>
        <v>78.247584260540322</v>
      </c>
      <c r="D38" s="3">
        <f t="shared" si="5"/>
        <v>78.247584260540322</v>
      </c>
      <c r="E38" s="3">
        <f t="shared" si="9"/>
        <v>0.92336829384741559</v>
      </c>
      <c r="F38" s="3">
        <f t="shared" si="10"/>
        <v>328.47555083395309</v>
      </c>
      <c r="G38" s="3">
        <f>+'[11]Colector Ecuador I-II'!$AB$35</f>
        <v>48.719924895023155</v>
      </c>
      <c r="H38" s="3">
        <f t="shared" si="6"/>
        <v>29.527659365517167</v>
      </c>
      <c r="L38" s="9"/>
    </row>
    <row r="39" spans="2:13" x14ac:dyDescent="0.3">
      <c r="B39" s="2">
        <f t="shared" si="7"/>
        <v>2032</v>
      </c>
      <c r="C39" s="3">
        <f t="shared" si="8"/>
        <v>78.247584260540322</v>
      </c>
      <c r="D39" s="3">
        <f t="shared" si="5"/>
        <v>78.247584260540322</v>
      </c>
      <c r="E39" s="3">
        <f t="shared" si="9"/>
        <v>0.92336829384741559</v>
      </c>
      <c r="F39" s="3">
        <f t="shared" si="10"/>
        <v>328.47555083395309</v>
      </c>
      <c r="G39" s="3">
        <f>+'[12]Colector Ecuador I-II'!$AB$35</f>
        <v>49.700348413026049</v>
      </c>
      <c r="H39" s="3">
        <f t="shared" si="6"/>
        <v>28.547235847514273</v>
      </c>
      <c r="L39" s="9"/>
    </row>
    <row r="40" spans="2:13" x14ac:dyDescent="0.3">
      <c r="B40" s="2">
        <f t="shared" si="7"/>
        <v>2033</v>
      </c>
      <c r="C40" s="3">
        <f t="shared" si="8"/>
        <v>78.247584260540322</v>
      </c>
      <c r="D40" s="3">
        <f t="shared" si="5"/>
        <v>78.247584260540322</v>
      </c>
      <c r="E40" s="3">
        <f t="shared" si="9"/>
        <v>0.92336829384741559</v>
      </c>
      <c r="F40" s="3">
        <f t="shared" si="10"/>
        <v>328.47555083395309</v>
      </c>
      <c r="G40" s="3">
        <f>+'[13]Colector Ecuador I-II'!$AB$35</f>
        <v>50.682761811902516</v>
      </c>
      <c r="H40" s="3">
        <f t="shared" si="6"/>
        <v>27.564822448637806</v>
      </c>
      <c r="L40" s="9"/>
    </row>
    <row r="41" spans="2:13" x14ac:dyDescent="0.3">
      <c r="B41" s="2">
        <f t="shared" si="7"/>
        <v>2034</v>
      </c>
      <c r="C41" s="3">
        <f t="shared" si="8"/>
        <v>78.247584260540322</v>
      </c>
      <c r="D41" s="3">
        <f t="shared" si="5"/>
        <v>78.247584260540322</v>
      </c>
      <c r="E41" s="3">
        <f t="shared" si="9"/>
        <v>0.92336829384741559</v>
      </c>
      <c r="F41" s="3">
        <f t="shared" si="10"/>
        <v>328.47555083395309</v>
      </c>
      <c r="G41" s="3">
        <f>+'[14]Colector Ecuador I-II'!$AB$35</f>
        <v>51.674931949347538</v>
      </c>
      <c r="H41" s="3">
        <f t="shared" si="6"/>
        <v>26.572652311192783</v>
      </c>
      <c r="L41" s="9"/>
    </row>
    <row r="42" spans="2:13" x14ac:dyDescent="0.3">
      <c r="B42" s="2">
        <f t="shared" si="7"/>
        <v>2035</v>
      </c>
      <c r="C42" s="3">
        <f t="shared" si="8"/>
        <v>78.247584260540322</v>
      </c>
      <c r="D42" s="3">
        <f t="shared" si="5"/>
        <v>78.247584260540322</v>
      </c>
      <c r="E42" s="3">
        <f t="shared" si="9"/>
        <v>0.92336829384741559</v>
      </c>
      <c r="F42" s="3">
        <f t="shared" si="10"/>
        <v>328.47555083395309</v>
      </c>
      <c r="G42" s="3">
        <f>+'[15]Colector Ecuador I-II'!$AB$35</f>
        <v>52.674731957904584</v>
      </c>
      <c r="H42" s="3">
        <f t="shared" si="6"/>
        <v>25.572852302635738</v>
      </c>
      <c r="L42" s="9"/>
    </row>
    <row r="43" spans="2:13" x14ac:dyDescent="0.3">
      <c r="B43" s="2">
        <f t="shared" si="7"/>
        <v>2036</v>
      </c>
      <c r="C43" s="3">
        <f t="shared" si="8"/>
        <v>78.247584260540322</v>
      </c>
      <c r="D43" s="3">
        <f t="shared" si="5"/>
        <v>78.247584260540322</v>
      </c>
      <c r="E43" s="3">
        <f t="shared" si="9"/>
        <v>0.92336829384741559</v>
      </c>
      <c r="F43" s="3">
        <f t="shared" si="10"/>
        <v>328.47555083395309</v>
      </c>
      <c r="G43" s="3">
        <f>+'[16]Colector Ecuador I-II'!$AB$35</f>
        <v>53.686177797973166</v>
      </c>
      <c r="H43" s="3">
        <f t="shared" si="6"/>
        <v>24.561406462567156</v>
      </c>
    </row>
    <row r="44" spans="2:13" x14ac:dyDescent="0.3">
      <c r="B44" s="2">
        <f t="shared" si="7"/>
        <v>2037</v>
      </c>
      <c r="C44" s="3">
        <f t="shared" si="8"/>
        <v>78.247584260540322</v>
      </c>
      <c r="D44" s="3">
        <f t="shared" si="5"/>
        <v>78.247584260540322</v>
      </c>
      <c r="E44" s="3">
        <f t="shared" si="9"/>
        <v>0.92336829384741559</v>
      </c>
      <c r="F44" s="3">
        <f t="shared" si="10"/>
        <v>328.47555083395309</v>
      </c>
      <c r="G44" s="3">
        <f>+'[1]Colector Ecuador I-II'!$AB$35</f>
        <v>54.699269169726819</v>
      </c>
      <c r="H44" s="3">
        <f t="shared" si="6"/>
        <v>23.548315090813503</v>
      </c>
      <c r="L44" s="11"/>
      <c r="M44" s="8"/>
    </row>
    <row r="45" spans="2:13" x14ac:dyDescent="0.3">
      <c r="L45" s="9"/>
    </row>
  </sheetData>
  <mergeCells count="10">
    <mergeCell ref="B4:B5"/>
    <mergeCell ref="C4:C5"/>
    <mergeCell ref="D4:F4"/>
    <mergeCell ref="G4:G5"/>
    <mergeCell ref="H4:H5"/>
    <mergeCell ref="B27:B28"/>
    <mergeCell ref="C27:C28"/>
    <mergeCell ref="D27:F27"/>
    <mergeCell ref="G27:G28"/>
    <mergeCell ref="H27:H28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0:D44" formula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FFFF00"/>
  </sheetPr>
  <dimension ref="A2:S68"/>
  <sheetViews>
    <sheetView showGridLines="0" tabSelected="1" topLeftCell="C21" zoomScale="85" zoomScaleNormal="90" workbookViewId="0">
      <selection activeCell="M33" sqref="M33:R33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8" x14ac:dyDescent="0.3">
      <c r="B2" s="5" t="s">
        <v>29</v>
      </c>
      <c r="E2" s="6" t="s">
        <v>7</v>
      </c>
      <c r="F2" s="7">
        <f>+SUM('[1]Colector Balmaceda'!$M$17:$M$29)</f>
        <v>803.53</v>
      </c>
      <c r="G2" s="8" t="s">
        <v>8</v>
      </c>
    </row>
    <row r="3" spans="1:8" x14ac:dyDescent="0.3">
      <c r="B3" s="8" t="s">
        <v>71</v>
      </c>
    </row>
    <row r="4" spans="1:8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8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</row>
    <row r="6" spans="1:8" x14ac:dyDescent="0.3">
      <c r="A6" s="12" t="s">
        <v>6</v>
      </c>
      <c r="B6" s="2">
        <f>+'Colec Bosque Sur'!B6</f>
        <v>2022</v>
      </c>
      <c r="C6" s="3">
        <f>+SUMPRODUCT('[1]Colector Balmaceda'!$AL$17:$AL$29,'[1]Colector Balmaceda'!$M$17:$M$29)/'[1]Colector Balmaceda'!$N$29</f>
        <v>48.245688258131956</v>
      </c>
      <c r="D6" s="3">
        <f t="shared" ref="D6:D21" si="0">+C6</f>
        <v>48.245688258131956</v>
      </c>
      <c r="E6" s="3">
        <f>D6/(0.25*PI()*(F6/1000)^2)/1000</f>
        <v>0.88287851980270171</v>
      </c>
      <c r="F6" s="3">
        <f>+SUMPRODUCT('[1]Colector Balmaceda'!$F$17:$F$29,'[1]Colector Balmaceda'!$M$17:$M$29)/'[1]Colector Balmaceda'!$N$29</f>
        <v>263.77512476198774</v>
      </c>
      <c r="G6" s="3">
        <f>+'[2]Colector Balmaceda'!$AB$29</f>
        <v>18.525300500409138</v>
      </c>
      <c r="H6" s="3">
        <f t="shared" ref="H6:H21" si="1">+D6-G6</f>
        <v>29.720387757722818</v>
      </c>
    </row>
    <row r="7" spans="1:8" x14ac:dyDescent="0.3">
      <c r="B7" s="2">
        <f t="shared" ref="B7:B21" si="2">+B6+1</f>
        <v>2023</v>
      </c>
      <c r="C7" s="3">
        <f t="shared" ref="C7:C21" si="3">+C6</f>
        <v>48.245688258131956</v>
      </c>
      <c r="D7" s="3">
        <f t="shared" si="0"/>
        <v>48.245688258131956</v>
      </c>
      <c r="E7" s="3">
        <f t="shared" ref="E7:F21" si="4">+E6</f>
        <v>0.88287851980270171</v>
      </c>
      <c r="F7" s="3">
        <f t="shared" si="4"/>
        <v>263.77512476198774</v>
      </c>
      <c r="G7" s="3">
        <f>+'[3]Colector Balmaceda'!$AB$29</f>
        <v>19.022295368230498</v>
      </c>
      <c r="H7" s="3">
        <f t="shared" si="1"/>
        <v>29.223392889901458</v>
      </c>
    </row>
    <row r="8" spans="1:8" x14ac:dyDescent="0.3">
      <c r="B8" s="2">
        <f t="shared" si="2"/>
        <v>2024</v>
      </c>
      <c r="C8" s="3">
        <f t="shared" si="3"/>
        <v>48.245688258131956</v>
      </c>
      <c r="D8" s="3">
        <f t="shared" si="0"/>
        <v>48.245688258131956</v>
      </c>
      <c r="E8" s="3">
        <f t="shared" si="4"/>
        <v>0.88287851980270171</v>
      </c>
      <c r="F8" s="3">
        <f t="shared" si="4"/>
        <v>263.77512476198774</v>
      </c>
      <c r="G8" s="3">
        <f>+'[4]Colector Balmaceda'!$AB$29</f>
        <v>19.394088348780258</v>
      </c>
      <c r="H8" s="3">
        <f t="shared" si="1"/>
        <v>28.851599909351698</v>
      </c>
    </row>
    <row r="9" spans="1:8" x14ac:dyDescent="0.3">
      <c r="B9" s="2">
        <f t="shared" si="2"/>
        <v>2025</v>
      </c>
      <c r="C9" s="3">
        <f t="shared" si="3"/>
        <v>48.245688258131956</v>
      </c>
      <c r="D9" s="3">
        <f t="shared" si="0"/>
        <v>48.245688258131956</v>
      </c>
      <c r="E9" s="3">
        <f t="shared" si="4"/>
        <v>0.88287851980270171</v>
      </c>
      <c r="F9" s="3">
        <f t="shared" si="4"/>
        <v>263.77512476198774</v>
      </c>
      <c r="G9" s="3">
        <f>+'[5]Colector Balmaceda'!$AB$29</f>
        <v>19.767415837931814</v>
      </c>
      <c r="H9" s="3">
        <f t="shared" si="1"/>
        <v>28.478272420200142</v>
      </c>
    </row>
    <row r="10" spans="1:8" x14ac:dyDescent="0.3">
      <c r="B10" s="2">
        <f t="shared" si="2"/>
        <v>2026</v>
      </c>
      <c r="C10" s="3">
        <f t="shared" si="3"/>
        <v>48.245688258131956</v>
      </c>
      <c r="D10" s="3">
        <f t="shared" si="0"/>
        <v>48.245688258131956</v>
      </c>
      <c r="E10" s="3">
        <f t="shared" si="4"/>
        <v>0.88287851980270171</v>
      </c>
      <c r="F10" s="3">
        <f t="shared" si="4"/>
        <v>263.77512476198774</v>
      </c>
      <c r="G10" s="3">
        <f>+'[6]Colector Balmaceda'!$AB$29</f>
        <v>20.145061248470064</v>
      </c>
      <c r="H10" s="3">
        <f t="shared" si="1"/>
        <v>28.100627009661892</v>
      </c>
    </row>
    <row r="11" spans="1:8" x14ac:dyDescent="0.3">
      <c r="B11" s="2">
        <f t="shared" si="2"/>
        <v>2027</v>
      </c>
      <c r="C11" s="3">
        <f t="shared" si="3"/>
        <v>48.245688258131956</v>
      </c>
      <c r="D11" s="3">
        <f t="shared" si="0"/>
        <v>48.245688258131956</v>
      </c>
      <c r="E11" s="3">
        <f t="shared" si="4"/>
        <v>0.88287851980270171</v>
      </c>
      <c r="F11" s="3">
        <f t="shared" si="4"/>
        <v>263.77512476198774</v>
      </c>
      <c r="G11" s="3">
        <f>+'[7]Colector Balmaceda'!$AB$29</f>
        <v>20.526326161568992</v>
      </c>
      <c r="H11" s="3">
        <f t="shared" si="1"/>
        <v>27.719362096562964</v>
      </c>
    </row>
    <row r="12" spans="1:8" x14ac:dyDescent="0.3">
      <c r="B12" s="2">
        <f t="shared" si="2"/>
        <v>2028</v>
      </c>
      <c r="C12" s="3">
        <f t="shared" si="3"/>
        <v>48.245688258131956</v>
      </c>
      <c r="D12" s="3">
        <f t="shared" si="0"/>
        <v>48.245688258131956</v>
      </c>
      <c r="E12" s="3">
        <f t="shared" si="4"/>
        <v>0.88287851980270171</v>
      </c>
      <c r="F12" s="3">
        <f t="shared" si="4"/>
        <v>263.77512476198774</v>
      </c>
      <c r="G12" s="3">
        <f>+'[8]Colector Balmaceda'!$AB$29</f>
        <v>20.912665928250778</v>
      </c>
      <c r="H12" s="3">
        <f t="shared" si="1"/>
        <v>27.333022329881178</v>
      </c>
    </row>
    <row r="13" spans="1:8" x14ac:dyDescent="0.3">
      <c r="B13" s="2">
        <f t="shared" si="2"/>
        <v>2029</v>
      </c>
      <c r="C13" s="3">
        <f t="shared" si="3"/>
        <v>48.245688258131956</v>
      </c>
      <c r="D13" s="3">
        <f t="shared" si="0"/>
        <v>48.245688258131956</v>
      </c>
      <c r="E13" s="3">
        <f t="shared" si="4"/>
        <v>0.88287851980270171</v>
      </c>
      <c r="F13" s="3">
        <f t="shared" si="4"/>
        <v>263.77512476198774</v>
      </c>
      <c r="G13" s="3">
        <f>+'[9]Colector Balmaceda'!$AB$29</f>
        <v>21.300404764841964</v>
      </c>
      <c r="H13" s="3">
        <f t="shared" si="1"/>
        <v>26.945283493289992</v>
      </c>
    </row>
    <row r="14" spans="1:8" x14ac:dyDescent="0.3">
      <c r="B14" s="2">
        <f t="shared" si="2"/>
        <v>2030</v>
      </c>
      <c r="C14" s="3">
        <f t="shared" si="3"/>
        <v>48.245688258131956</v>
      </c>
      <c r="D14" s="3">
        <f t="shared" si="0"/>
        <v>48.245688258131956</v>
      </c>
      <c r="E14" s="3">
        <f t="shared" si="4"/>
        <v>0.88287851980270171</v>
      </c>
      <c r="F14" s="3">
        <f t="shared" si="4"/>
        <v>263.77512476198774</v>
      </c>
      <c r="G14" s="3">
        <f>+'[10]Colector Balmaceda'!$AB$29</f>
        <v>21.692487830985733</v>
      </c>
      <c r="H14" s="3">
        <f t="shared" si="1"/>
        <v>26.553200427146223</v>
      </c>
    </row>
    <row r="15" spans="1:8" x14ac:dyDescent="0.3">
      <c r="B15" s="2">
        <f t="shared" si="2"/>
        <v>2031</v>
      </c>
      <c r="C15" s="3">
        <f t="shared" si="3"/>
        <v>48.245688258131956</v>
      </c>
      <c r="D15" s="3">
        <f t="shared" si="0"/>
        <v>48.245688258131956</v>
      </c>
      <c r="E15" s="3">
        <f t="shared" si="4"/>
        <v>0.88287851980270171</v>
      </c>
      <c r="F15" s="3">
        <f t="shared" si="4"/>
        <v>263.77512476198774</v>
      </c>
      <c r="G15" s="3">
        <f>+'[11]Colector Balmaceda'!$AB$29</f>
        <v>22.088154804797366</v>
      </c>
      <c r="H15" s="3">
        <f t="shared" si="1"/>
        <v>26.15753345333459</v>
      </c>
    </row>
    <row r="16" spans="1:8" x14ac:dyDescent="0.3">
      <c r="B16" s="2">
        <f t="shared" si="2"/>
        <v>2032</v>
      </c>
      <c r="C16" s="3">
        <f t="shared" si="3"/>
        <v>48.245688258131956</v>
      </c>
      <c r="D16" s="3">
        <f t="shared" si="0"/>
        <v>48.245688258131956</v>
      </c>
      <c r="E16" s="3">
        <f t="shared" si="4"/>
        <v>0.88287851980270171</v>
      </c>
      <c r="F16" s="3">
        <f t="shared" si="4"/>
        <v>263.77512476198774</v>
      </c>
      <c r="G16" s="3">
        <f>+'[12]Colector Balmaceda'!$AB$29</f>
        <v>22.488943302805747</v>
      </c>
      <c r="H16" s="3">
        <f t="shared" si="1"/>
        <v>25.756744955326209</v>
      </c>
    </row>
    <row r="17" spans="2:18" x14ac:dyDescent="0.3">
      <c r="B17" s="2">
        <f t="shared" si="2"/>
        <v>2033</v>
      </c>
      <c r="C17" s="3">
        <f t="shared" si="3"/>
        <v>48.245688258131956</v>
      </c>
      <c r="D17" s="3">
        <f t="shared" si="0"/>
        <v>48.245688258131956</v>
      </c>
      <c r="E17" s="3">
        <f t="shared" si="4"/>
        <v>0.88287851980270171</v>
      </c>
      <c r="F17" s="3">
        <f t="shared" si="4"/>
        <v>263.77512476198774</v>
      </c>
      <c r="G17" s="3">
        <f>+'[13]Colector Balmaceda'!$AB$29</f>
        <v>22.890949668888382</v>
      </c>
      <c r="H17" s="3">
        <f t="shared" si="1"/>
        <v>25.354738589243574</v>
      </c>
    </row>
    <row r="18" spans="2:18" x14ac:dyDescent="0.3">
      <c r="B18" s="2">
        <f t="shared" si="2"/>
        <v>2034</v>
      </c>
      <c r="C18" s="3">
        <f t="shared" si="3"/>
        <v>48.245688258131956</v>
      </c>
      <c r="D18" s="3">
        <f t="shared" si="0"/>
        <v>48.245688258131956</v>
      </c>
      <c r="E18" s="3">
        <f t="shared" si="4"/>
        <v>0.88287851980270171</v>
      </c>
      <c r="F18" s="3">
        <f t="shared" si="4"/>
        <v>263.77512476198774</v>
      </c>
      <c r="G18" s="3">
        <f>+'[14]Colector Balmaceda'!$AB$29</f>
        <v>23.29735629210121</v>
      </c>
      <c r="H18" s="3">
        <f t="shared" si="1"/>
        <v>24.948331966030747</v>
      </c>
    </row>
    <row r="19" spans="2:18" x14ac:dyDescent="0.3">
      <c r="B19" s="2">
        <f t="shared" si="2"/>
        <v>2035</v>
      </c>
      <c r="C19" s="3">
        <f t="shared" si="3"/>
        <v>48.245688258131956</v>
      </c>
      <c r="D19" s="3">
        <f t="shared" si="0"/>
        <v>48.245688258131956</v>
      </c>
      <c r="E19" s="3">
        <f t="shared" si="4"/>
        <v>0.88287851980270171</v>
      </c>
      <c r="F19" s="3">
        <f t="shared" si="4"/>
        <v>263.77512476198774</v>
      </c>
      <c r="G19" s="3">
        <f>+'[15]Colector Balmaceda'!$AB$29</f>
        <v>23.707294384922555</v>
      </c>
      <c r="H19" s="3">
        <f t="shared" si="1"/>
        <v>24.538393873209401</v>
      </c>
    </row>
    <row r="20" spans="2:18" x14ac:dyDescent="0.3">
      <c r="B20" s="2">
        <f t="shared" si="2"/>
        <v>2036</v>
      </c>
      <c r="C20" s="3">
        <f t="shared" si="3"/>
        <v>48.245688258131956</v>
      </c>
      <c r="D20" s="3">
        <f t="shared" si="0"/>
        <v>48.245688258131956</v>
      </c>
      <c r="E20" s="3">
        <f t="shared" si="4"/>
        <v>0.88287851980270171</v>
      </c>
      <c r="F20" s="3">
        <f t="shared" si="4"/>
        <v>263.77512476198774</v>
      </c>
      <c r="G20" s="3">
        <f>+'[16]Colector Balmaceda'!$AB$29</f>
        <v>24.122415375004216</v>
      </c>
      <c r="H20" s="3">
        <f t="shared" si="1"/>
        <v>24.12327288312774</v>
      </c>
    </row>
    <row r="21" spans="2:18" x14ac:dyDescent="0.3">
      <c r="B21" s="2">
        <f t="shared" si="2"/>
        <v>2037</v>
      </c>
      <c r="C21" s="3">
        <f t="shared" si="3"/>
        <v>48.245688258131956</v>
      </c>
      <c r="D21" s="3">
        <f t="shared" si="0"/>
        <v>48.245688258131956</v>
      </c>
      <c r="E21" s="3">
        <f t="shared" si="4"/>
        <v>0.88287851980270171</v>
      </c>
      <c r="F21" s="3">
        <f t="shared" si="4"/>
        <v>263.77512476198774</v>
      </c>
      <c r="G21" s="3">
        <f>+'[1]Colector Balmaceda'!$AB$29</f>
        <v>24.53861728730363</v>
      </c>
      <c r="H21" s="3">
        <f t="shared" si="1"/>
        <v>23.707070970828326</v>
      </c>
      <c r="I21" s="13">
        <f>+G21/G6-1</f>
        <v>0.32460022911702224</v>
      </c>
      <c r="L21" s="8"/>
    </row>
    <row r="25" spans="2:18" x14ac:dyDescent="0.3">
      <c r="B25" s="5" t="s">
        <v>29</v>
      </c>
      <c r="E25" s="6" t="s">
        <v>7</v>
      </c>
      <c r="F25" s="7">
        <f>+'[1]Colector Balmaceda'!$M$30+'[1]Colector Balmaceda'!$M$31</f>
        <v>125.48</v>
      </c>
      <c r="G25" s="8" t="s">
        <v>8</v>
      </c>
      <c r="L25" s="5" t="s">
        <v>74</v>
      </c>
      <c r="O25" s="6"/>
      <c r="P25" s="7"/>
      <c r="Q25" s="8"/>
    </row>
    <row r="26" spans="2:18" x14ac:dyDescent="0.3">
      <c r="B26" s="8" t="s">
        <v>72</v>
      </c>
    </row>
    <row r="27" spans="2:18" x14ac:dyDescent="0.3">
      <c r="B27" s="42" t="s">
        <v>0</v>
      </c>
      <c r="C27" s="42" t="s">
        <v>20</v>
      </c>
      <c r="D27" s="42" t="s">
        <v>1</v>
      </c>
      <c r="E27" s="42"/>
      <c r="F27" s="42"/>
      <c r="G27" s="42" t="s">
        <v>21</v>
      </c>
      <c r="H27" s="42" t="s">
        <v>2</v>
      </c>
      <c r="L27" s="42" t="s">
        <v>0</v>
      </c>
      <c r="M27" s="42" t="s">
        <v>13</v>
      </c>
      <c r="N27" s="43" t="s">
        <v>14</v>
      </c>
      <c r="O27" s="44"/>
      <c r="P27" s="44"/>
      <c r="Q27" s="45"/>
      <c r="R27" s="46" t="s">
        <v>19</v>
      </c>
    </row>
    <row r="28" spans="2:18" x14ac:dyDescent="0.3">
      <c r="B28" s="42"/>
      <c r="C28" s="42"/>
      <c r="D28" s="18" t="s">
        <v>3</v>
      </c>
      <c r="E28" s="18" t="s">
        <v>4</v>
      </c>
      <c r="F28" s="18" t="s">
        <v>5</v>
      </c>
      <c r="G28" s="42"/>
      <c r="H28" s="42"/>
      <c r="L28" s="42"/>
      <c r="M28" s="42"/>
      <c r="N28" s="18" t="s">
        <v>17</v>
      </c>
      <c r="O28" s="18" t="s">
        <v>16</v>
      </c>
      <c r="P28" s="18" t="s">
        <v>15</v>
      </c>
      <c r="Q28" s="18" t="s">
        <v>18</v>
      </c>
      <c r="R28" s="47"/>
    </row>
    <row r="29" spans="2:18" x14ac:dyDescent="0.3">
      <c r="B29" s="2">
        <f>+B6</f>
        <v>2022</v>
      </c>
      <c r="C29" s="3">
        <f>+'[1]Colector Balmaceda'!$AL$30</f>
        <v>20.117285254936469</v>
      </c>
      <c r="D29" s="40">
        <f>+'[17]Colector Balmaceda (2)'!$AL$31</f>
        <v>19.191771299824907</v>
      </c>
      <c r="E29" s="3">
        <f>D29/(0.25*PI()*(F29/1000)^2)/1000</f>
        <v>0.44097326614202165</v>
      </c>
      <c r="F29" s="40">
        <f>+'[17]Colector Balmaceda (2)'!$F$31</f>
        <v>235.4</v>
      </c>
      <c r="G29" s="39">
        <f>+G6</f>
        <v>18.525300500409138</v>
      </c>
      <c r="H29" s="39">
        <f t="shared" ref="H29:H44" si="5">+D29-G29</f>
        <v>0.66647079941576948</v>
      </c>
      <c r="K29" s="12">
        <v>0</v>
      </c>
      <c r="L29" s="2">
        <f>+B29</f>
        <v>2022</v>
      </c>
      <c r="M29" s="1" t="str">
        <f t="shared" ref="M29:M44" si="6">+IF(H29&gt;0,"",-H29)</f>
        <v/>
      </c>
      <c r="N29" s="14"/>
      <c r="O29" s="14"/>
      <c r="P29" s="14"/>
      <c r="Q29" s="14"/>
      <c r="R29" s="1"/>
    </row>
    <row r="30" spans="2:18" x14ac:dyDescent="0.3">
      <c r="B30" s="2">
        <f t="shared" ref="B30:B44" si="7">+B29+1</f>
        <v>2023</v>
      </c>
      <c r="C30" s="3">
        <f t="shared" ref="C30:C44" si="8">+C29</f>
        <v>20.117285254936469</v>
      </c>
      <c r="D30" s="3">
        <f t="shared" ref="D30:D44" si="9">+C30</f>
        <v>20.117285254936469</v>
      </c>
      <c r="E30" s="3">
        <f t="shared" ref="E30:E44" si="10">+E29</f>
        <v>0.44097326614202165</v>
      </c>
      <c r="F30" s="3">
        <f t="shared" ref="F30:F44" si="11">+F29</f>
        <v>235.4</v>
      </c>
      <c r="G30" s="39">
        <f t="shared" ref="G30:G44" si="12">+G7</f>
        <v>19.022295368230498</v>
      </c>
      <c r="H30" s="39">
        <f t="shared" si="5"/>
        <v>1.0949898867059709</v>
      </c>
      <c r="K30" s="12">
        <v>1</v>
      </c>
      <c r="L30" s="2">
        <f t="shared" ref="L30:L44" si="13">+L29+1</f>
        <v>2023</v>
      </c>
      <c r="M30" s="1" t="str">
        <f t="shared" si="6"/>
        <v/>
      </c>
      <c r="N30" s="14"/>
      <c r="O30" s="14"/>
      <c r="P30" s="14"/>
      <c r="Q30" s="14"/>
      <c r="R30" s="1"/>
    </row>
    <row r="31" spans="2:18" x14ac:dyDescent="0.3">
      <c r="B31" s="2">
        <f t="shared" si="7"/>
        <v>2024</v>
      </c>
      <c r="C31" s="3">
        <f t="shared" si="8"/>
        <v>20.117285254936469</v>
      </c>
      <c r="D31" s="3">
        <f t="shared" si="9"/>
        <v>20.117285254936469</v>
      </c>
      <c r="E31" s="3">
        <f t="shared" si="10"/>
        <v>0.44097326614202165</v>
      </c>
      <c r="F31" s="3">
        <f t="shared" si="11"/>
        <v>235.4</v>
      </c>
      <c r="G31" s="39">
        <f t="shared" si="12"/>
        <v>19.394088348780258</v>
      </c>
      <c r="H31" s="39">
        <f t="shared" si="5"/>
        <v>0.72319690615621113</v>
      </c>
      <c r="K31" s="12">
        <v>2</v>
      </c>
      <c r="L31" s="2">
        <f t="shared" si="13"/>
        <v>2024</v>
      </c>
      <c r="M31" s="1" t="str">
        <f t="shared" si="6"/>
        <v/>
      </c>
      <c r="N31" s="4"/>
      <c r="O31" s="3"/>
      <c r="P31" s="1"/>
      <c r="Q31" s="3"/>
      <c r="R31" s="1"/>
    </row>
    <row r="32" spans="2:18" x14ac:dyDescent="0.3">
      <c r="B32" s="2">
        <f t="shared" si="7"/>
        <v>2025</v>
      </c>
      <c r="C32" s="3">
        <f t="shared" si="8"/>
        <v>20.117285254936469</v>
      </c>
      <c r="D32" s="3">
        <f t="shared" si="9"/>
        <v>20.117285254936469</v>
      </c>
      <c r="E32" s="3">
        <f t="shared" si="10"/>
        <v>0.44097326614202165</v>
      </c>
      <c r="F32" s="3">
        <f t="shared" si="11"/>
        <v>235.4</v>
      </c>
      <c r="G32" s="39">
        <f t="shared" si="12"/>
        <v>19.767415837931814</v>
      </c>
      <c r="H32" s="39">
        <f t="shared" si="5"/>
        <v>0.34986941700465479</v>
      </c>
      <c r="K32" s="12">
        <v>3</v>
      </c>
      <c r="L32" s="2">
        <f t="shared" si="13"/>
        <v>2025</v>
      </c>
      <c r="M32" s="1" t="str">
        <f t="shared" si="6"/>
        <v/>
      </c>
      <c r="N32" s="4"/>
      <c r="O32" s="3"/>
      <c r="P32" s="1"/>
      <c r="Q32" s="3"/>
      <c r="R32" s="1"/>
    </row>
    <row r="33" spans="2:19" x14ac:dyDescent="0.3">
      <c r="B33" s="2">
        <f t="shared" si="7"/>
        <v>2026</v>
      </c>
      <c r="C33" s="3">
        <f t="shared" si="8"/>
        <v>20.117285254936469</v>
      </c>
      <c r="D33" s="3">
        <f t="shared" si="9"/>
        <v>20.117285254936469</v>
      </c>
      <c r="E33" s="3">
        <f t="shared" si="10"/>
        <v>0.44097326614202165</v>
      </c>
      <c r="F33" s="3">
        <f t="shared" si="11"/>
        <v>235.4</v>
      </c>
      <c r="G33" s="39">
        <f t="shared" si="12"/>
        <v>20.145061248470064</v>
      </c>
      <c r="H33" s="39">
        <f t="shared" si="5"/>
        <v>-2.7775993533595056E-2</v>
      </c>
      <c r="K33" s="12">
        <v>4</v>
      </c>
      <c r="L33" s="2">
        <f t="shared" si="13"/>
        <v>2026</v>
      </c>
      <c r="M33" s="3">
        <f t="shared" si="6"/>
        <v>2.7775993533595056E-2</v>
      </c>
      <c r="N33" s="4">
        <f>+F25</f>
        <v>125.48</v>
      </c>
      <c r="O33" s="4">
        <f>+O36</f>
        <v>250</v>
      </c>
      <c r="P33" s="3">
        <f>+P36</f>
        <v>19.016809916366149</v>
      </c>
      <c r="Q33" s="3">
        <f>+Q36</f>
        <v>0.45533305401552804</v>
      </c>
      <c r="R33" s="3">
        <f t="shared" ref="R33:R35" si="14">+P33-M33</f>
        <v>18.989033922832554</v>
      </c>
    </row>
    <row r="34" spans="2:19" x14ac:dyDescent="0.3">
      <c r="B34" s="2">
        <f t="shared" si="7"/>
        <v>2027</v>
      </c>
      <c r="C34" s="3">
        <f t="shared" si="8"/>
        <v>20.117285254936469</v>
      </c>
      <c r="D34" s="3">
        <f t="shared" si="9"/>
        <v>20.117285254936469</v>
      </c>
      <c r="E34" s="3">
        <f t="shared" si="10"/>
        <v>0.44097326614202165</v>
      </c>
      <c r="F34" s="3">
        <f t="shared" si="11"/>
        <v>235.4</v>
      </c>
      <c r="G34" s="39">
        <f t="shared" si="12"/>
        <v>20.526326161568992</v>
      </c>
      <c r="H34" s="39">
        <f t="shared" si="5"/>
        <v>-0.4090409066325229</v>
      </c>
      <c r="K34" s="12">
        <v>5</v>
      </c>
      <c r="L34" s="2">
        <f t="shared" si="13"/>
        <v>2027</v>
      </c>
      <c r="M34" s="3">
        <f t="shared" si="6"/>
        <v>0.4090409066325229</v>
      </c>
      <c r="N34" s="4">
        <f>+N33</f>
        <v>125.48</v>
      </c>
      <c r="O34" s="4">
        <f t="shared" ref="O34:O35" si="15">+O37</f>
        <v>250</v>
      </c>
      <c r="P34" s="3">
        <f>+P33</f>
        <v>19.016809916366149</v>
      </c>
      <c r="Q34" s="3">
        <f>+Q33</f>
        <v>0.45533305401552804</v>
      </c>
      <c r="R34" s="3">
        <f t="shared" si="14"/>
        <v>18.607769009733627</v>
      </c>
    </row>
    <row r="35" spans="2:19" x14ac:dyDescent="0.3">
      <c r="B35" s="2">
        <f t="shared" si="7"/>
        <v>2028</v>
      </c>
      <c r="C35" s="3">
        <f t="shared" si="8"/>
        <v>20.117285254936469</v>
      </c>
      <c r="D35" s="3">
        <f t="shared" si="9"/>
        <v>20.117285254936469</v>
      </c>
      <c r="E35" s="3">
        <f t="shared" si="10"/>
        <v>0.44097326614202165</v>
      </c>
      <c r="F35" s="3">
        <f t="shared" si="11"/>
        <v>235.4</v>
      </c>
      <c r="G35" s="39">
        <f t="shared" si="12"/>
        <v>20.912665928250778</v>
      </c>
      <c r="H35" s="39">
        <f t="shared" si="5"/>
        <v>-0.79538067331430895</v>
      </c>
      <c r="K35" s="12">
        <v>6</v>
      </c>
      <c r="L35" s="2">
        <f t="shared" si="13"/>
        <v>2028</v>
      </c>
      <c r="M35" s="3">
        <f t="shared" si="6"/>
        <v>0.79538067331430895</v>
      </c>
      <c r="N35" s="4">
        <f>+N34</f>
        <v>125.48</v>
      </c>
      <c r="O35" s="4">
        <f t="shared" si="15"/>
        <v>250</v>
      </c>
      <c r="P35" s="3">
        <f>+P34</f>
        <v>19.016809916366149</v>
      </c>
      <c r="Q35" s="3">
        <f>+Q34</f>
        <v>0.45533305401552804</v>
      </c>
      <c r="R35" s="3">
        <f t="shared" si="14"/>
        <v>18.221429243051841</v>
      </c>
    </row>
    <row r="36" spans="2:19" x14ac:dyDescent="0.3">
      <c r="B36" s="2">
        <f t="shared" si="7"/>
        <v>2029</v>
      </c>
      <c r="C36" s="3">
        <f t="shared" si="8"/>
        <v>20.117285254936469</v>
      </c>
      <c r="D36" s="3">
        <f t="shared" si="9"/>
        <v>20.117285254936469</v>
      </c>
      <c r="E36" s="3">
        <f t="shared" si="10"/>
        <v>0.44097326614202165</v>
      </c>
      <c r="F36" s="3">
        <f t="shared" si="11"/>
        <v>235.4</v>
      </c>
      <c r="G36" s="39">
        <f t="shared" si="12"/>
        <v>21.300404764841964</v>
      </c>
      <c r="H36" s="39">
        <f t="shared" si="5"/>
        <v>-1.1831195099054952</v>
      </c>
      <c r="K36" s="12">
        <v>7</v>
      </c>
      <c r="L36" s="2">
        <f t="shared" si="13"/>
        <v>2029</v>
      </c>
      <c r="M36" s="3">
        <f t="shared" si="6"/>
        <v>1.1831195099054952</v>
      </c>
      <c r="N36" s="4">
        <f>+F25</f>
        <v>125.48</v>
      </c>
      <c r="O36" s="4">
        <f>+'[1]Colector Balmaceda (c_Proy)'!$E$70</f>
        <v>250</v>
      </c>
      <c r="P36" s="3">
        <f>+'[1]Colector Balmaceda (c_Proy)'!$AL$70</f>
        <v>19.016809916366149</v>
      </c>
      <c r="Q36" s="3">
        <f>+P36/(0.25*PI()*($S$36/1000)^2)/1000</f>
        <v>0.45533305401552804</v>
      </c>
      <c r="R36" s="3">
        <f t="shared" ref="R36:R41" si="16">+P36-M36</f>
        <v>17.833690406460654</v>
      </c>
      <c r="S36" s="12">
        <f>+'[1]Colector Balmaceda (c_Proy)'!$F$70</f>
        <v>230.6</v>
      </c>
    </row>
    <row r="37" spans="2:19" x14ac:dyDescent="0.3">
      <c r="B37" s="2">
        <f t="shared" si="7"/>
        <v>2030</v>
      </c>
      <c r="C37" s="3">
        <f t="shared" si="8"/>
        <v>20.117285254936469</v>
      </c>
      <c r="D37" s="3">
        <f t="shared" si="9"/>
        <v>20.117285254936469</v>
      </c>
      <c r="E37" s="3">
        <f t="shared" si="10"/>
        <v>0.44097326614202165</v>
      </c>
      <c r="F37" s="3">
        <f t="shared" si="11"/>
        <v>235.4</v>
      </c>
      <c r="G37" s="39">
        <f t="shared" si="12"/>
        <v>21.692487830985733</v>
      </c>
      <c r="H37" s="39">
        <f t="shared" si="5"/>
        <v>-1.5752025760492643</v>
      </c>
      <c r="K37" s="12">
        <v>8</v>
      </c>
      <c r="L37" s="2">
        <f t="shared" si="13"/>
        <v>2030</v>
      </c>
      <c r="M37" s="3">
        <f t="shared" si="6"/>
        <v>1.5752025760492643</v>
      </c>
      <c r="N37" s="4">
        <f>+N36</f>
        <v>125.48</v>
      </c>
      <c r="O37" s="4">
        <f>+O36</f>
        <v>250</v>
      </c>
      <c r="P37" s="3">
        <f>+P36</f>
        <v>19.016809916366149</v>
      </c>
      <c r="Q37" s="3">
        <f t="shared" ref="Q37:Q44" si="17">+P37/(0.25*PI()*($S$36/1000)^2)/1000</f>
        <v>0.45533305401552804</v>
      </c>
      <c r="R37" s="3">
        <f t="shared" si="16"/>
        <v>17.441607340316885</v>
      </c>
    </row>
    <row r="38" spans="2:19" x14ac:dyDescent="0.3">
      <c r="B38" s="2">
        <f t="shared" si="7"/>
        <v>2031</v>
      </c>
      <c r="C38" s="3">
        <f t="shared" si="8"/>
        <v>20.117285254936469</v>
      </c>
      <c r="D38" s="3">
        <f t="shared" si="9"/>
        <v>20.117285254936469</v>
      </c>
      <c r="E38" s="3">
        <f t="shared" si="10"/>
        <v>0.44097326614202165</v>
      </c>
      <c r="F38" s="3">
        <f t="shared" si="11"/>
        <v>235.4</v>
      </c>
      <c r="G38" s="39">
        <f t="shared" si="12"/>
        <v>22.088154804797366</v>
      </c>
      <c r="H38" s="39">
        <f t="shared" si="5"/>
        <v>-1.9708695498608968</v>
      </c>
      <c r="K38" s="12">
        <v>9</v>
      </c>
      <c r="L38" s="2">
        <f t="shared" si="13"/>
        <v>2031</v>
      </c>
      <c r="M38" s="3">
        <f t="shared" si="6"/>
        <v>1.9708695498608968</v>
      </c>
      <c r="N38" s="4">
        <f t="shared" ref="N38:N44" si="18">+N37</f>
        <v>125.48</v>
      </c>
      <c r="O38" s="4">
        <f t="shared" ref="O38:O43" si="19">+O37</f>
        <v>250</v>
      </c>
      <c r="P38" s="3">
        <f t="shared" ref="P38:P44" si="20">+P37</f>
        <v>19.016809916366149</v>
      </c>
      <c r="Q38" s="3">
        <f t="shared" si="17"/>
        <v>0.45533305401552804</v>
      </c>
      <c r="R38" s="3">
        <f t="shared" si="16"/>
        <v>17.045940366505253</v>
      </c>
    </row>
    <row r="39" spans="2:19" x14ac:dyDescent="0.3">
      <c r="B39" s="2">
        <f t="shared" si="7"/>
        <v>2032</v>
      </c>
      <c r="C39" s="3">
        <f t="shared" si="8"/>
        <v>20.117285254936469</v>
      </c>
      <c r="D39" s="3">
        <f t="shared" si="9"/>
        <v>20.117285254936469</v>
      </c>
      <c r="E39" s="3">
        <f t="shared" si="10"/>
        <v>0.44097326614202165</v>
      </c>
      <c r="F39" s="3">
        <f t="shared" si="11"/>
        <v>235.4</v>
      </c>
      <c r="G39" s="39">
        <f t="shared" si="12"/>
        <v>22.488943302805747</v>
      </c>
      <c r="H39" s="39">
        <f t="shared" si="5"/>
        <v>-2.3716580478692784</v>
      </c>
      <c r="K39" s="12">
        <v>10</v>
      </c>
      <c r="L39" s="2">
        <f t="shared" si="13"/>
        <v>2032</v>
      </c>
      <c r="M39" s="3">
        <f t="shared" si="6"/>
        <v>2.3716580478692784</v>
      </c>
      <c r="N39" s="4">
        <f t="shared" si="18"/>
        <v>125.48</v>
      </c>
      <c r="O39" s="4">
        <f t="shared" si="19"/>
        <v>250</v>
      </c>
      <c r="P39" s="3">
        <f t="shared" si="20"/>
        <v>19.016809916366149</v>
      </c>
      <c r="Q39" s="3">
        <f t="shared" si="17"/>
        <v>0.45533305401552804</v>
      </c>
      <c r="R39" s="3">
        <f t="shared" si="16"/>
        <v>16.645151868496871</v>
      </c>
    </row>
    <row r="40" spans="2:19" x14ac:dyDescent="0.3">
      <c r="B40" s="2">
        <f t="shared" si="7"/>
        <v>2033</v>
      </c>
      <c r="C40" s="3">
        <f t="shared" si="8"/>
        <v>20.117285254936469</v>
      </c>
      <c r="D40" s="3">
        <f t="shared" si="9"/>
        <v>20.117285254936469</v>
      </c>
      <c r="E40" s="3">
        <f t="shared" si="10"/>
        <v>0.44097326614202165</v>
      </c>
      <c r="F40" s="3">
        <f t="shared" si="11"/>
        <v>235.4</v>
      </c>
      <c r="G40" s="39">
        <f t="shared" si="12"/>
        <v>22.890949668888382</v>
      </c>
      <c r="H40" s="39">
        <f t="shared" si="5"/>
        <v>-2.7736644139519129</v>
      </c>
      <c r="K40" s="12">
        <v>11</v>
      </c>
      <c r="L40" s="2">
        <f t="shared" si="13"/>
        <v>2033</v>
      </c>
      <c r="M40" s="3">
        <f t="shared" si="6"/>
        <v>2.7736644139519129</v>
      </c>
      <c r="N40" s="4">
        <f t="shared" si="18"/>
        <v>125.48</v>
      </c>
      <c r="O40" s="4">
        <f t="shared" si="19"/>
        <v>250</v>
      </c>
      <c r="P40" s="3">
        <f t="shared" si="20"/>
        <v>19.016809916366149</v>
      </c>
      <c r="Q40" s="3">
        <f t="shared" si="17"/>
        <v>0.45533305401552804</v>
      </c>
      <c r="R40" s="3">
        <f t="shared" si="16"/>
        <v>16.243145502414237</v>
      </c>
    </row>
    <row r="41" spans="2:19" x14ac:dyDescent="0.3">
      <c r="B41" s="2">
        <f t="shared" si="7"/>
        <v>2034</v>
      </c>
      <c r="C41" s="3">
        <f t="shared" si="8"/>
        <v>20.117285254936469</v>
      </c>
      <c r="D41" s="3">
        <f t="shared" si="9"/>
        <v>20.117285254936469</v>
      </c>
      <c r="E41" s="3">
        <f t="shared" si="10"/>
        <v>0.44097326614202165</v>
      </c>
      <c r="F41" s="3">
        <f t="shared" si="11"/>
        <v>235.4</v>
      </c>
      <c r="G41" s="39">
        <f t="shared" si="12"/>
        <v>23.29735629210121</v>
      </c>
      <c r="H41" s="39">
        <f t="shared" si="5"/>
        <v>-3.1800710371647405</v>
      </c>
      <c r="K41" s="12">
        <v>12</v>
      </c>
      <c r="L41" s="2">
        <f t="shared" si="13"/>
        <v>2034</v>
      </c>
      <c r="M41" s="3">
        <f t="shared" si="6"/>
        <v>3.1800710371647405</v>
      </c>
      <c r="N41" s="4">
        <f t="shared" si="18"/>
        <v>125.48</v>
      </c>
      <c r="O41" s="4">
        <f t="shared" si="19"/>
        <v>250</v>
      </c>
      <c r="P41" s="3">
        <f t="shared" si="20"/>
        <v>19.016809916366149</v>
      </c>
      <c r="Q41" s="3">
        <f t="shared" si="17"/>
        <v>0.45533305401552804</v>
      </c>
      <c r="R41" s="3">
        <f t="shared" si="16"/>
        <v>15.836738879201409</v>
      </c>
    </row>
    <row r="42" spans="2:19" x14ac:dyDescent="0.3">
      <c r="B42" s="2">
        <f t="shared" si="7"/>
        <v>2035</v>
      </c>
      <c r="C42" s="3">
        <f t="shared" si="8"/>
        <v>20.117285254936469</v>
      </c>
      <c r="D42" s="3">
        <f t="shared" si="9"/>
        <v>20.117285254936469</v>
      </c>
      <c r="E42" s="3">
        <f t="shared" si="10"/>
        <v>0.44097326614202165</v>
      </c>
      <c r="F42" s="3">
        <f t="shared" si="11"/>
        <v>235.4</v>
      </c>
      <c r="G42" s="39">
        <f t="shared" si="12"/>
        <v>23.707294384922555</v>
      </c>
      <c r="H42" s="39">
        <f t="shared" si="5"/>
        <v>-3.5900091299860861</v>
      </c>
      <c r="K42" s="12">
        <v>13</v>
      </c>
      <c r="L42" s="2">
        <f t="shared" si="13"/>
        <v>2035</v>
      </c>
      <c r="M42" s="3">
        <f t="shared" si="6"/>
        <v>3.5900091299860861</v>
      </c>
      <c r="N42" s="4">
        <f t="shared" si="18"/>
        <v>125.48</v>
      </c>
      <c r="O42" s="4">
        <f t="shared" si="19"/>
        <v>250</v>
      </c>
      <c r="P42" s="3">
        <f t="shared" si="20"/>
        <v>19.016809916366149</v>
      </c>
      <c r="Q42" s="3">
        <f t="shared" si="17"/>
        <v>0.45533305401552804</v>
      </c>
      <c r="R42" s="3">
        <f>+P42-M42</f>
        <v>15.426800786380063</v>
      </c>
    </row>
    <row r="43" spans="2:19" x14ac:dyDescent="0.3">
      <c r="B43" s="2">
        <f t="shared" si="7"/>
        <v>2036</v>
      </c>
      <c r="C43" s="3">
        <f t="shared" si="8"/>
        <v>20.117285254936469</v>
      </c>
      <c r="D43" s="3">
        <f t="shared" si="9"/>
        <v>20.117285254936469</v>
      </c>
      <c r="E43" s="3">
        <f t="shared" si="10"/>
        <v>0.44097326614202165</v>
      </c>
      <c r="F43" s="3">
        <f t="shared" si="11"/>
        <v>235.4</v>
      </c>
      <c r="G43" s="39">
        <f t="shared" si="12"/>
        <v>24.122415375004216</v>
      </c>
      <c r="H43" s="39">
        <f t="shared" si="5"/>
        <v>-4.0051301200677472</v>
      </c>
      <c r="K43" s="12">
        <v>14</v>
      </c>
      <c r="L43" s="2">
        <f t="shared" si="13"/>
        <v>2036</v>
      </c>
      <c r="M43" s="3">
        <f t="shared" si="6"/>
        <v>4.0051301200677472</v>
      </c>
      <c r="N43" s="4">
        <f t="shared" si="18"/>
        <v>125.48</v>
      </c>
      <c r="O43" s="4">
        <f t="shared" si="19"/>
        <v>250</v>
      </c>
      <c r="P43" s="3">
        <f t="shared" si="20"/>
        <v>19.016809916366149</v>
      </c>
      <c r="Q43" s="3">
        <f t="shared" si="17"/>
        <v>0.45533305401552804</v>
      </c>
      <c r="R43" s="3">
        <f>+P43-M43</f>
        <v>15.011679796298402</v>
      </c>
    </row>
    <row r="44" spans="2:19" x14ac:dyDescent="0.3">
      <c r="B44" s="2">
        <f t="shared" si="7"/>
        <v>2037</v>
      </c>
      <c r="C44" s="3">
        <f t="shared" si="8"/>
        <v>20.117285254936469</v>
      </c>
      <c r="D44" s="3">
        <f t="shared" si="9"/>
        <v>20.117285254936469</v>
      </c>
      <c r="E44" s="3">
        <f t="shared" si="10"/>
        <v>0.44097326614202165</v>
      </c>
      <c r="F44" s="3">
        <f t="shared" si="11"/>
        <v>235.4</v>
      </c>
      <c r="G44" s="39">
        <f t="shared" si="12"/>
        <v>24.53861728730363</v>
      </c>
      <c r="H44" s="39">
        <f t="shared" si="5"/>
        <v>-4.421332032367161</v>
      </c>
      <c r="I44" s="13"/>
      <c r="K44" s="12">
        <v>15</v>
      </c>
      <c r="L44" s="2">
        <f t="shared" si="13"/>
        <v>2037</v>
      </c>
      <c r="M44" s="3">
        <f t="shared" si="6"/>
        <v>4.421332032367161</v>
      </c>
      <c r="N44" s="4">
        <f t="shared" si="18"/>
        <v>125.48</v>
      </c>
      <c r="O44" s="4">
        <f t="shared" ref="O44" si="21">+O43</f>
        <v>250</v>
      </c>
      <c r="P44" s="3">
        <f t="shared" si="20"/>
        <v>19.016809916366149</v>
      </c>
      <c r="Q44" s="3">
        <f t="shared" si="17"/>
        <v>0.45533305401552804</v>
      </c>
      <c r="R44" s="3">
        <f>+P44-M44</f>
        <v>14.595477883998988</v>
      </c>
    </row>
    <row r="49" spans="2:8" x14ac:dyDescent="0.3">
      <c r="B49" s="5" t="s">
        <v>29</v>
      </c>
      <c r="E49" s="6" t="s">
        <v>7</v>
      </c>
      <c r="F49" s="7">
        <f>+SUM('[1]Colector Balmaceda'!$M$32:$M$36)</f>
        <v>330.83</v>
      </c>
      <c r="G49" s="8" t="s">
        <v>8</v>
      </c>
    </row>
    <row r="50" spans="2:8" x14ac:dyDescent="0.3">
      <c r="B50" s="8" t="s">
        <v>73</v>
      </c>
    </row>
    <row r="51" spans="2:8" x14ac:dyDescent="0.3">
      <c r="B51" s="42" t="s">
        <v>0</v>
      </c>
      <c r="C51" s="42" t="s">
        <v>20</v>
      </c>
      <c r="D51" s="42" t="s">
        <v>1</v>
      </c>
      <c r="E51" s="42"/>
      <c r="F51" s="42"/>
      <c r="G51" s="42" t="s">
        <v>21</v>
      </c>
      <c r="H51" s="42" t="s">
        <v>2</v>
      </c>
    </row>
    <row r="52" spans="2:8" x14ac:dyDescent="0.3">
      <c r="B52" s="42"/>
      <c r="C52" s="42"/>
      <c r="D52" s="18" t="s">
        <v>3</v>
      </c>
      <c r="E52" s="18" t="s">
        <v>4</v>
      </c>
      <c r="F52" s="18" t="s">
        <v>5</v>
      </c>
      <c r="G52" s="42"/>
      <c r="H52" s="42"/>
    </row>
    <row r="53" spans="2:8" x14ac:dyDescent="0.3">
      <c r="B53" s="2">
        <f>+B29</f>
        <v>2022</v>
      </c>
      <c r="C53" s="3">
        <f>+SUMPRODUCT('[1]Colector Balmaceda'!$AL$32:$AL$36,'[1]Colector Balmaceda'!$M$32:$M$36)/F49</f>
        <v>37.843501480357006</v>
      </c>
      <c r="D53" s="3">
        <f>+C53</f>
        <v>37.843501480357006</v>
      </c>
      <c r="E53" s="3">
        <f>D53/(0.25*PI()*(F53/1000)^2)/1000</f>
        <v>0.86953789670241133</v>
      </c>
      <c r="F53" s="3">
        <f>+SUMPRODUCT('[1]Colector Balmaceda'!$F$32:$F$36,'[1]Colector Balmaceda'!$M$32:$M$36)/F49</f>
        <v>235.40000000000006</v>
      </c>
      <c r="G53" s="3">
        <f>+'[2]Colector Balmaceda'!$AB$36</f>
        <v>25.063557275634345</v>
      </c>
      <c r="H53" s="3">
        <f t="shared" ref="H53:H68" si="22">+D53-G53</f>
        <v>12.779944204722661</v>
      </c>
    </row>
    <row r="54" spans="2:8" x14ac:dyDescent="0.3">
      <c r="B54" s="2">
        <f t="shared" ref="B54:B68" si="23">+B53+1</f>
        <v>2023</v>
      </c>
      <c r="C54" s="3">
        <f t="shared" ref="C54:D68" si="24">+C53</f>
        <v>37.843501480357006</v>
      </c>
      <c r="D54" s="3">
        <f>+D53</f>
        <v>37.843501480357006</v>
      </c>
      <c r="E54" s="3">
        <f>+E53</f>
        <v>0.86953789670241133</v>
      </c>
      <c r="F54" s="3">
        <f>+F53</f>
        <v>235.40000000000006</v>
      </c>
      <c r="G54" s="3">
        <f>+'[3]Colector Balmaceda'!$AB$36</f>
        <v>25.750464203441357</v>
      </c>
      <c r="H54" s="3">
        <f t="shared" si="22"/>
        <v>12.093037276915648</v>
      </c>
    </row>
    <row r="55" spans="2:8" x14ac:dyDescent="0.3">
      <c r="B55" s="2">
        <f t="shared" si="23"/>
        <v>2024</v>
      </c>
      <c r="C55" s="3">
        <f t="shared" si="24"/>
        <v>37.843501480357006</v>
      </c>
      <c r="D55" s="3">
        <f t="shared" si="24"/>
        <v>37.843501480357006</v>
      </c>
      <c r="E55" s="3">
        <f t="shared" ref="E55:E68" si="25">+E54</f>
        <v>0.86953789670241133</v>
      </c>
      <c r="F55" s="3">
        <f t="shared" ref="F55:F68" si="26">+F54</f>
        <v>235.40000000000006</v>
      </c>
      <c r="G55" s="3">
        <f>+'[4]Colector Balmaceda'!$AB$36</f>
        <v>26.183507628576223</v>
      </c>
      <c r="H55" s="3">
        <f t="shared" si="22"/>
        <v>11.659993851780783</v>
      </c>
    </row>
    <row r="56" spans="2:8" x14ac:dyDescent="0.3">
      <c r="B56" s="2">
        <f t="shared" si="23"/>
        <v>2025</v>
      </c>
      <c r="C56" s="3">
        <f t="shared" si="24"/>
        <v>37.843501480357006</v>
      </c>
      <c r="D56" s="3">
        <f t="shared" si="24"/>
        <v>37.843501480357006</v>
      </c>
      <c r="E56" s="3">
        <f t="shared" si="25"/>
        <v>0.86953789670241133</v>
      </c>
      <c r="F56" s="3">
        <f t="shared" si="26"/>
        <v>235.40000000000006</v>
      </c>
      <c r="G56" s="3">
        <f>+'[5]Colector Balmaceda'!$AB$36</f>
        <v>26.61836840908121</v>
      </c>
      <c r="H56" s="3">
        <f t="shared" si="22"/>
        <v>11.225133071275796</v>
      </c>
    </row>
    <row r="57" spans="2:8" x14ac:dyDescent="0.3">
      <c r="B57" s="2">
        <f t="shared" si="23"/>
        <v>2026</v>
      </c>
      <c r="C57" s="3">
        <f t="shared" si="24"/>
        <v>37.843501480357006</v>
      </c>
      <c r="D57" s="3">
        <f t="shared" si="24"/>
        <v>37.843501480357006</v>
      </c>
      <c r="E57" s="3">
        <f t="shared" si="25"/>
        <v>0.86953789670241133</v>
      </c>
      <c r="F57" s="3">
        <f t="shared" si="26"/>
        <v>235.40000000000006</v>
      </c>
      <c r="G57" s="3">
        <f>+'[6]Colector Balmaceda'!$AB$36</f>
        <v>27.058326034859324</v>
      </c>
      <c r="H57" s="3">
        <f t="shared" si="22"/>
        <v>10.785175445497682</v>
      </c>
    </row>
    <row r="58" spans="2:8" x14ac:dyDescent="0.3">
      <c r="B58" s="2">
        <f t="shared" si="23"/>
        <v>2027</v>
      </c>
      <c r="C58" s="3">
        <f t="shared" si="24"/>
        <v>37.843501480357006</v>
      </c>
      <c r="D58" s="3">
        <f t="shared" si="24"/>
        <v>37.843501480357006</v>
      </c>
      <c r="E58" s="3">
        <f t="shared" si="25"/>
        <v>0.86953789670241133</v>
      </c>
      <c r="F58" s="3">
        <f t="shared" si="26"/>
        <v>235.40000000000006</v>
      </c>
      <c r="G58" s="3">
        <f>+'[7]Colector Balmaceda'!$AB$36</f>
        <v>27.805303182404771</v>
      </c>
      <c r="H58" s="3">
        <f t="shared" si="22"/>
        <v>10.038198297952235</v>
      </c>
    </row>
    <row r="59" spans="2:8" x14ac:dyDescent="0.3">
      <c r="B59" s="2">
        <f t="shared" si="23"/>
        <v>2028</v>
      </c>
      <c r="C59" s="3">
        <f t="shared" si="24"/>
        <v>37.843501480357006</v>
      </c>
      <c r="D59" s="3">
        <f t="shared" si="24"/>
        <v>37.843501480357006</v>
      </c>
      <c r="E59" s="3">
        <f t="shared" si="25"/>
        <v>0.86953789670241133</v>
      </c>
      <c r="F59" s="3">
        <f t="shared" si="26"/>
        <v>235.40000000000006</v>
      </c>
      <c r="G59" s="3">
        <f>+'[8]Colector Balmaceda'!$AB$36</f>
        <v>28.334001179739076</v>
      </c>
      <c r="H59" s="3">
        <f t="shared" si="22"/>
        <v>9.5095003006179297</v>
      </c>
    </row>
    <row r="60" spans="2:8" x14ac:dyDescent="0.3">
      <c r="B60" s="2">
        <f t="shared" si="23"/>
        <v>2029</v>
      </c>
      <c r="C60" s="3">
        <f t="shared" si="24"/>
        <v>37.843501480357006</v>
      </c>
      <c r="D60" s="3">
        <f t="shared" si="24"/>
        <v>37.843501480357006</v>
      </c>
      <c r="E60" s="3">
        <f t="shared" si="25"/>
        <v>0.86953789670241133</v>
      </c>
      <c r="F60" s="3">
        <f t="shared" si="26"/>
        <v>235.40000000000006</v>
      </c>
      <c r="G60" s="3">
        <f>+'[9]Colector Balmaceda'!$AB$36</f>
        <v>28.864811127273395</v>
      </c>
      <c r="H60" s="3">
        <f t="shared" si="22"/>
        <v>8.9786903530836106</v>
      </c>
    </row>
    <row r="61" spans="2:8" x14ac:dyDescent="0.3">
      <c r="B61" s="2">
        <f t="shared" si="23"/>
        <v>2030</v>
      </c>
      <c r="C61" s="3">
        <f t="shared" si="24"/>
        <v>37.843501480357006</v>
      </c>
      <c r="D61" s="3">
        <f t="shared" si="24"/>
        <v>37.843501480357006</v>
      </c>
      <c r="E61" s="3">
        <f t="shared" si="25"/>
        <v>0.86953789670241133</v>
      </c>
      <c r="F61" s="3">
        <f t="shared" si="26"/>
        <v>235.40000000000006</v>
      </c>
      <c r="G61" s="3">
        <f>+'[10]Colector Balmaceda'!$AB$36</f>
        <v>29.401915621300198</v>
      </c>
      <c r="H61" s="3">
        <f t="shared" si="22"/>
        <v>8.4415858590568078</v>
      </c>
    </row>
    <row r="62" spans="2:8" x14ac:dyDescent="0.3">
      <c r="B62" s="2">
        <f t="shared" si="23"/>
        <v>2031</v>
      </c>
      <c r="C62" s="3">
        <f t="shared" si="24"/>
        <v>37.843501480357006</v>
      </c>
      <c r="D62" s="3">
        <f t="shared" si="24"/>
        <v>37.843501480357006</v>
      </c>
      <c r="E62" s="3">
        <f t="shared" si="25"/>
        <v>0.86953789670241133</v>
      </c>
      <c r="F62" s="3">
        <f t="shared" si="26"/>
        <v>235.40000000000006</v>
      </c>
      <c r="G62" s="3">
        <f>+'[11]Colector Balmaceda'!$AB$36</f>
        <v>29.944226230728248</v>
      </c>
      <c r="H62" s="3">
        <f t="shared" si="22"/>
        <v>7.8992752496287579</v>
      </c>
    </row>
    <row r="63" spans="2:8" x14ac:dyDescent="0.3">
      <c r="B63" s="2">
        <f t="shared" si="23"/>
        <v>2032</v>
      </c>
      <c r="C63" s="3">
        <f t="shared" si="24"/>
        <v>37.843501480357006</v>
      </c>
      <c r="D63" s="3">
        <f t="shared" si="24"/>
        <v>37.843501480357006</v>
      </c>
      <c r="E63" s="3">
        <f t="shared" si="25"/>
        <v>0.86953789670241133</v>
      </c>
      <c r="F63" s="3">
        <f t="shared" si="26"/>
        <v>235.40000000000006</v>
      </c>
      <c r="G63" s="3">
        <f>+'[12]Colector Balmaceda'!$AB$36</f>
        <v>30.493953803066191</v>
      </c>
      <c r="H63" s="3">
        <f t="shared" si="22"/>
        <v>7.3495476772908148</v>
      </c>
    </row>
    <row r="64" spans="2:8" x14ac:dyDescent="0.3">
      <c r="B64" s="2">
        <f t="shared" si="23"/>
        <v>2033</v>
      </c>
      <c r="C64" s="3">
        <f t="shared" si="24"/>
        <v>37.843501480357006</v>
      </c>
      <c r="D64" s="3">
        <f t="shared" si="24"/>
        <v>37.843501480357006</v>
      </c>
      <c r="E64" s="3">
        <f t="shared" si="25"/>
        <v>0.86953789670241133</v>
      </c>
      <c r="F64" s="3">
        <f t="shared" si="26"/>
        <v>235.40000000000006</v>
      </c>
      <c r="G64" s="3">
        <f>+'[13]Colector Balmaceda'!$AB$36</f>
        <v>31.045472332181685</v>
      </c>
      <c r="H64" s="3">
        <f t="shared" si="22"/>
        <v>6.7980291481753206</v>
      </c>
    </row>
    <row r="65" spans="2:8" x14ac:dyDescent="0.3">
      <c r="B65" s="2">
        <f t="shared" si="23"/>
        <v>2034</v>
      </c>
      <c r="C65" s="3">
        <f t="shared" si="24"/>
        <v>37.843501480357006</v>
      </c>
      <c r="D65" s="3">
        <f t="shared" si="24"/>
        <v>37.843501480357006</v>
      </c>
      <c r="E65" s="3">
        <f t="shared" si="25"/>
        <v>0.86953789670241133</v>
      </c>
      <c r="F65" s="3">
        <f t="shared" si="26"/>
        <v>235.40000000000006</v>
      </c>
      <c r="G65" s="3">
        <f>+'[14]Colector Balmaceda'!$AB$36</f>
        <v>31.603422333162293</v>
      </c>
      <c r="H65" s="3">
        <f t="shared" si="22"/>
        <v>6.240079147194713</v>
      </c>
    </row>
    <row r="66" spans="2:8" x14ac:dyDescent="0.3">
      <c r="B66" s="2">
        <f t="shared" si="23"/>
        <v>2035</v>
      </c>
      <c r="C66" s="3">
        <f t="shared" si="24"/>
        <v>37.843501480357006</v>
      </c>
      <c r="D66" s="3">
        <f t="shared" si="24"/>
        <v>37.843501480357006</v>
      </c>
      <c r="E66" s="3">
        <f t="shared" si="25"/>
        <v>0.86953789670241133</v>
      </c>
      <c r="F66" s="3">
        <f t="shared" si="26"/>
        <v>235.40000000000006</v>
      </c>
      <c r="G66" s="3">
        <f>+'[15]Colector Balmaceda'!$AB$36</f>
        <v>32.166468436922742</v>
      </c>
      <c r="H66" s="3">
        <f t="shared" si="22"/>
        <v>5.677033043434264</v>
      </c>
    </row>
    <row r="67" spans="2:8" x14ac:dyDescent="0.3">
      <c r="B67" s="2">
        <f t="shared" si="23"/>
        <v>2036</v>
      </c>
      <c r="C67" s="3">
        <f t="shared" si="24"/>
        <v>37.843501480357006</v>
      </c>
      <c r="D67" s="3">
        <f t="shared" si="24"/>
        <v>37.843501480357006</v>
      </c>
      <c r="E67" s="3">
        <f t="shared" si="25"/>
        <v>0.86953789670241133</v>
      </c>
      <c r="F67" s="3">
        <f t="shared" si="26"/>
        <v>235.40000000000006</v>
      </c>
      <c r="G67" s="3">
        <f>+'[16]Colector Balmaceda'!$AB$36</f>
        <v>32.737054334656705</v>
      </c>
      <c r="H67" s="3">
        <f t="shared" si="22"/>
        <v>5.1064471457003009</v>
      </c>
    </row>
    <row r="68" spans="2:8" x14ac:dyDescent="0.3">
      <c r="B68" s="2">
        <f t="shared" si="23"/>
        <v>2037</v>
      </c>
      <c r="C68" s="3">
        <f t="shared" si="24"/>
        <v>37.843501480357006</v>
      </c>
      <c r="D68" s="3">
        <f t="shared" si="24"/>
        <v>37.843501480357006</v>
      </c>
      <c r="E68" s="3">
        <f t="shared" si="25"/>
        <v>0.86953789670241133</v>
      </c>
      <c r="F68" s="3">
        <f t="shared" si="26"/>
        <v>235.40000000000006</v>
      </c>
      <c r="G68" s="3">
        <f>+'[1]Colector Balmaceda'!$AB$36</f>
        <v>32.483609772960754</v>
      </c>
      <c r="H68" s="3">
        <f t="shared" si="22"/>
        <v>5.3598917073962511</v>
      </c>
    </row>
  </sheetData>
  <mergeCells count="19">
    <mergeCell ref="L27:L28"/>
    <mergeCell ref="M27:M28"/>
    <mergeCell ref="N27:Q27"/>
    <mergeCell ref="R27:R28"/>
    <mergeCell ref="B51:B52"/>
    <mergeCell ref="C51:C52"/>
    <mergeCell ref="D51:F51"/>
    <mergeCell ref="G51:G52"/>
    <mergeCell ref="H51:H52"/>
    <mergeCell ref="B27:B28"/>
    <mergeCell ref="C27:C28"/>
    <mergeCell ref="D27:F27"/>
    <mergeCell ref="G27:G28"/>
    <mergeCell ref="H27:H28"/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23</v>
      </c>
      <c r="E2" s="6" t="s">
        <v>7</v>
      </c>
      <c r="F2" s="7">
        <f>+'[1]Colector Guacamayo'!$N$30</f>
        <v>501.15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Guacamayo'!B6</f>
        <v>2022</v>
      </c>
      <c r="C6" s="3">
        <f>+SUMPRODUCT('[1]Colector Guacamayo'!$AL$21:$AL$30,'[1]Colector Guacamayo'!$M$21:$M$30)/'[1]Colector Guacamayo'!$N$30</f>
        <v>92.532866432841516</v>
      </c>
      <c r="D6" s="3">
        <f t="shared" ref="D6:D21" si="0">+C6</f>
        <v>92.532866432841516</v>
      </c>
      <c r="E6" s="3">
        <f>D6/(0.25*PI()*(F6/1000)^2)/1000</f>
        <v>1.5647215860476851</v>
      </c>
      <c r="F6" s="3">
        <f>+SUMPRODUCT('[1]Colector Guacamayo'!$F$21:$F$30,'[1]Colector Guacamayo'!$M$21:$M$30)/'[1]Colector Guacamayo'!$N$30</f>
        <v>274.4002673850145</v>
      </c>
      <c r="G6" s="3">
        <f>+'[2]Colector Guacamayo'!$AB$30</f>
        <v>58.797588635568488</v>
      </c>
      <c r="H6" s="3">
        <f t="shared" ref="H6:H21" si="1">+D6-G6</f>
        <v>33.735277797273028</v>
      </c>
      <c r="J6" s="12">
        <v>0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92.532866432841516</v>
      </c>
      <c r="D7" s="3">
        <f t="shared" si="0"/>
        <v>92.532866432841516</v>
      </c>
      <c r="E7" s="3">
        <f t="shared" ref="E7:F21" si="4">+E6</f>
        <v>1.5647215860476851</v>
      </c>
      <c r="F7" s="3">
        <f t="shared" si="4"/>
        <v>274.4002673850145</v>
      </c>
      <c r="G7" s="3">
        <f>+'[3]Colector Guacamayo'!$AB$30</f>
        <v>60.6004549453571</v>
      </c>
      <c r="H7" s="3">
        <f t="shared" si="1"/>
        <v>31.932411487484416</v>
      </c>
      <c r="J7" s="12">
        <v>1</v>
      </c>
      <c r="L7" s="9"/>
    </row>
    <row r="8" spans="1:12" x14ac:dyDescent="0.3">
      <c r="B8" s="2">
        <f t="shared" si="2"/>
        <v>2024</v>
      </c>
      <c r="C8" s="3">
        <f t="shared" si="3"/>
        <v>92.532866432841516</v>
      </c>
      <c r="D8" s="3">
        <f t="shared" si="0"/>
        <v>92.532866432841516</v>
      </c>
      <c r="E8" s="3">
        <f t="shared" si="4"/>
        <v>1.5647215860476851</v>
      </c>
      <c r="F8" s="3">
        <f t="shared" si="4"/>
        <v>274.4002673850145</v>
      </c>
      <c r="G8" s="3">
        <f>+'[4]Colector Guacamayo'!$AB$30</f>
        <v>61.948514290904498</v>
      </c>
      <c r="H8" s="3">
        <f t="shared" si="1"/>
        <v>30.584352141937018</v>
      </c>
      <c r="J8" s="12">
        <v>2</v>
      </c>
      <c r="L8" s="9"/>
    </row>
    <row r="9" spans="1:12" x14ac:dyDescent="0.3">
      <c r="B9" s="2">
        <f t="shared" si="2"/>
        <v>2025</v>
      </c>
      <c r="C9" s="3">
        <f t="shared" si="3"/>
        <v>92.532866432841516</v>
      </c>
      <c r="D9" s="3">
        <f t="shared" si="0"/>
        <v>92.532866432841516</v>
      </c>
      <c r="E9" s="3">
        <f t="shared" si="4"/>
        <v>1.5647215860476851</v>
      </c>
      <c r="F9" s="3">
        <f t="shared" si="4"/>
        <v>274.4002673850145</v>
      </c>
      <c r="G9" s="3">
        <f>+'[5]Colector Guacamayo'!$AB$30</f>
        <v>63.300608092187474</v>
      </c>
      <c r="H9" s="3">
        <f t="shared" si="1"/>
        <v>29.232258340654042</v>
      </c>
      <c r="J9" s="12">
        <v>3</v>
      </c>
      <c r="L9" s="9"/>
    </row>
    <row r="10" spans="1:12" x14ac:dyDescent="0.3">
      <c r="B10" s="2">
        <f t="shared" si="2"/>
        <v>2026</v>
      </c>
      <c r="C10" s="3">
        <f t="shared" si="3"/>
        <v>92.532866432841516</v>
      </c>
      <c r="D10" s="3">
        <f t="shared" si="0"/>
        <v>92.532866432841516</v>
      </c>
      <c r="E10" s="3">
        <f t="shared" si="4"/>
        <v>1.5647215860476851</v>
      </c>
      <c r="F10" s="3">
        <f t="shared" si="4"/>
        <v>274.4002673850145</v>
      </c>
      <c r="G10" s="3">
        <f>+'[6]Colector Guacamayo'!$AB$30</f>
        <v>64.666795813397755</v>
      </c>
      <c r="H10" s="3">
        <f t="shared" si="1"/>
        <v>27.866070619443761</v>
      </c>
      <c r="J10" s="12">
        <v>4</v>
      </c>
      <c r="L10" s="9"/>
    </row>
    <row r="11" spans="1:12" x14ac:dyDescent="0.3">
      <c r="B11" s="2">
        <f t="shared" si="2"/>
        <v>2027</v>
      </c>
      <c r="C11" s="3">
        <f t="shared" si="3"/>
        <v>92.532866432841516</v>
      </c>
      <c r="D11" s="3">
        <f t="shared" si="0"/>
        <v>92.532866432841516</v>
      </c>
      <c r="E11" s="3">
        <f t="shared" si="4"/>
        <v>1.5647215860476851</v>
      </c>
      <c r="F11" s="3">
        <f t="shared" si="4"/>
        <v>274.4002673850145</v>
      </c>
      <c r="G11" s="3">
        <f>+'[7]Colector Guacamayo'!$AB$30</f>
        <v>66.044540183384413</v>
      </c>
      <c r="H11" s="3">
        <f t="shared" si="1"/>
        <v>26.488326249457103</v>
      </c>
      <c r="J11" s="12">
        <v>5</v>
      </c>
      <c r="L11" s="9"/>
    </row>
    <row r="12" spans="1:12" x14ac:dyDescent="0.3">
      <c r="B12" s="2">
        <f t="shared" si="2"/>
        <v>2028</v>
      </c>
      <c r="C12" s="3">
        <f t="shared" si="3"/>
        <v>92.532866432841516</v>
      </c>
      <c r="D12" s="3">
        <f t="shared" si="0"/>
        <v>92.532866432841516</v>
      </c>
      <c r="E12" s="3">
        <f t="shared" si="4"/>
        <v>1.5647215860476851</v>
      </c>
      <c r="F12" s="3">
        <f t="shared" si="4"/>
        <v>274.4002673850145</v>
      </c>
      <c r="G12" s="3">
        <f>+'[8]Colector Guacamayo'!$AB$30</f>
        <v>67.439078091279157</v>
      </c>
      <c r="H12" s="3">
        <f t="shared" si="1"/>
        <v>25.093788341562359</v>
      </c>
      <c r="J12" s="12">
        <v>6</v>
      </c>
      <c r="L12" s="9"/>
    </row>
    <row r="13" spans="1:12" x14ac:dyDescent="0.3">
      <c r="B13" s="2">
        <f t="shared" si="2"/>
        <v>2029</v>
      </c>
      <c r="C13" s="3">
        <f t="shared" si="3"/>
        <v>92.532866432841516</v>
      </c>
      <c r="D13" s="3">
        <f t="shared" si="0"/>
        <v>92.532866432841516</v>
      </c>
      <c r="E13" s="3">
        <f t="shared" si="4"/>
        <v>1.5647215860476851</v>
      </c>
      <c r="F13" s="3">
        <f t="shared" si="4"/>
        <v>274.4002673850145</v>
      </c>
      <c r="G13" s="3">
        <f>+'[9]Colector Guacamayo'!$AB$30</f>
        <v>68.837147853611128</v>
      </c>
      <c r="H13" s="3">
        <f t="shared" si="1"/>
        <v>23.695718579230387</v>
      </c>
      <c r="J13" s="12">
        <v>7</v>
      </c>
      <c r="L13" s="9"/>
    </row>
    <row r="14" spans="1:12" x14ac:dyDescent="0.3">
      <c r="B14" s="2">
        <f t="shared" si="2"/>
        <v>2030</v>
      </c>
      <c r="C14" s="3">
        <f t="shared" si="3"/>
        <v>92.532866432841516</v>
      </c>
      <c r="D14" s="3">
        <f t="shared" si="0"/>
        <v>92.532866432841516</v>
      </c>
      <c r="E14" s="3">
        <f t="shared" si="4"/>
        <v>1.5647215860476851</v>
      </c>
      <c r="F14" s="3">
        <f t="shared" si="4"/>
        <v>274.4002673850145</v>
      </c>
      <c r="G14" s="3">
        <f>+'[10]Colector Guacamayo'!$AB$30</f>
        <v>70.249358725294883</v>
      </c>
      <c r="H14" s="3">
        <f t="shared" si="1"/>
        <v>22.283507707546633</v>
      </c>
      <c r="J14" s="12">
        <v>8</v>
      </c>
      <c r="L14" s="9"/>
    </row>
    <row r="15" spans="1:12" x14ac:dyDescent="0.3">
      <c r="B15" s="2">
        <f t="shared" si="2"/>
        <v>2031</v>
      </c>
      <c r="C15" s="3">
        <f t="shared" si="3"/>
        <v>92.532866432841516</v>
      </c>
      <c r="D15" s="3">
        <f t="shared" si="0"/>
        <v>92.532866432841516</v>
      </c>
      <c r="E15" s="3">
        <f t="shared" si="4"/>
        <v>1.5647215860476851</v>
      </c>
      <c r="F15" s="3">
        <f t="shared" si="4"/>
        <v>274.4002673850145</v>
      </c>
      <c r="G15" s="3">
        <f>+'[11]Colector Guacamayo'!$AB$30</f>
        <v>71.672960349320078</v>
      </c>
      <c r="H15" s="3">
        <f t="shared" si="1"/>
        <v>20.859906083521437</v>
      </c>
      <c r="J15" s="12">
        <v>9</v>
      </c>
      <c r="L15" s="9"/>
    </row>
    <row r="16" spans="1:12" x14ac:dyDescent="0.3">
      <c r="B16" s="2">
        <f t="shared" si="2"/>
        <v>2032</v>
      </c>
      <c r="C16" s="3">
        <f t="shared" si="3"/>
        <v>92.532866432841516</v>
      </c>
      <c r="D16" s="3">
        <f t="shared" si="0"/>
        <v>92.532866432841516</v>
      </c>
      <c r="E16" s="3">
        <f t="shared" si="4"/>
        <v>1.5647215860476851</v>
      </c>
      <c r="F16" s="3">
        <f t="shared" si="4"/>
        <v>274.4002673850145</v>
      </c>
      <c r="G16" s="3">
        <f>+'[12]Colector Guacamayo'!$AB$30</f>
        <v>73.113468084285103</v>
      </c>
      <c r="H16" s="3">
        <f t="shared" si="1"/>
        <v>19.419398348556413</v>
      </c>
      <c r="J16" s="12">
        <v>10</v>
      </c>
      <c r="L16" s="9"/>
    </row>
    <row r="17" spans="2:13" x14ac:dyDescent="0.3">
      <c r="B17" s="2">
        <f t="shared" si="2"/>
        <v>2033</v>
      </c>
      <c r="C17" s="3">
        <f t="shared" si="3"/>
        <v>92.532866432841516</v>
      </c>
      <c r="D17" s="3">
        <f t="shared" si="0"/>
        <v>92.532866432841516</v>
      </c>
      <c r="E17" s="3">
        <f t="shared" si="4"/>
        <v>1.5647215860476851</v>
      </c>
      <c r="F17" s="3">
        <f t="shared" si="4"/>
        <v>274.4002673850145</v>
      </c>
      <c r="G17" s="3">
        <f>+'[13]Colector Guacamayo'!$AB$30</f>
        <v>74.55684162207892</v>
      </c>
      <c r="H17" s="3">
        <f t="shared" si="1"/>
        <v>17.976024810762596</v>
      </c>
      <c r="J17" s="12">
        <v>11</v>
      </c>
      <c r="L17" s="9"/>
    </row>
    <row r="18" spans="2:13" x14ac:dyDescent="0.3">
      <c r="B18" s="2">
        <f t="shared" si="2"/>
        <v>2034</v>
      </c>
      <c r="C18" s="3">
        <f t="shared" si="3"/>
        <v>92.532866432841516</v>
      </c>
      <c r="D18" s="3">
        <f t="shared" si="0"/>
        <v>92.532866432841516</v>
      </c>
      <c r="E18" s="3">
        <f t="shared" si="4"/>
        <v>1.5647215860476851</v>
      </c>
      <c r="F18" s="3">
        <f t="shared" si="4"/>
        <v>274.4002673850145</v>
      </c>
      <c r="G18" s="3">
        <f>+'[14]Colector Guacamayo'!$AB$30</f>
        <v>76.014511380027685</v>
      </c>
      <c r="H18" s="3">
        <f t="shared" si="1"/>
        <v>16.518355052813831</v>
      </c>
      <c r="J18" s="12">
        <v>12</v>
      </c>
      <c r="L18" s="9"/>
    </row>
    <row r="19" spans="2:13" x14ac:dyDescent="0.3">
      <c r="B19" s="2">
        <f t="shared" si="2"/>
        <v>2035</v>
      </c>
      <c r="C19" s="3">
        <f t="shared" si="3"/>
        <v>92.532866432841516</v>
      </c>
      <c r="D19" s="3">
        <f t="shared" si="0"/>
        <v>92.532866432841516</v>
      </c>
      <c r="E19" s="3">
        <f t="shared" si="4"/>
        <v>1.5647215860476851</v>
      </c>
      <c r="F19" s="3">
        <f t="shared" si="4"/>
        <v>274.4002673850145</v>
      </c>
      <c r="G19" s="3">
        <f>+'[15]Colector Guacamayo'!$AB$30</f>
        <v>77.48334199520383</v>
      </c>
      <c r="H19" s="3">
        <f t="shared" si="1"/>
        <v>15.049524437637686</v>
      </c>
      <c r="J19" s="12">
        <v>13</v>
      </c>
      <c r="L19" s="9"/>
    </row>
    <row r="20" spans="2:13" x14ac:dyDescent="0.3">
      <c r="B20" s="2">
        <f t="shared" si="2"/>
        <v>2036</v>
      </c>
      <c r="C20" s="3">
        <f t="shared" si="3"/>
        <v>92.532866432841516</v>
      </c>
      <c r="D20" s="3">
        <f t="shared" si="0"/>
        <v>92.532866432841516</v>
      </c>
      <c r="E20" s="3">
        <f t="shared" si="4"/>
        <v>1.5647215860476851</v>
      </c>
      <c r="F20" s="3">
        <f t="shared" si="4"/>
        <v>274.4002673850145</v>
      </c>
      <c r="G20" s="3">
        <f>+'[16]Colector Guacamayo'!$AB$30</f>
        <v>78.969245421130211</v>
      </c>
      <c r="H20" s="3">
        <f t="shared" si="1"/>
        <v>13.563621011711305</v>
      </c>
      <c r="J20" s="12">
        <v>14</v>
      </c>
      <c r="L20" s="9"/>
    </row>
    <row r="21" spans="2:13" x14ac:dyDescent="0.3">
      <c r="B21" s="2">
        <f t="shared" si="2"/>
        <v>2037</v>
      </c>
      <c r="C21" s="3">
        <f t="shared" si="3"/>
        <v>92.532866432841516</v>
      </c>
      <c r="D21" s="3">
        <f t="shared" si="0"/>
        <v>92.532866432841516</v>
      </c>
      <c r="E21" s="3">
        <f t="shared" si="4"/>
        <v>1.5647215860476851</v>
      </c>
      <c r="F21" s="3">
        <f t="shared" si="4"/>
        <v>274.4002673850145</v>
      </c>
      <c r="G21" s="3">
        <f>+'[1]Colector Guacamayo'!$AB$30</f>
        <v>80.457508348657086</v>
      </c>
      <c r="H21" s="3">
        <f t="shared" si="1"/>
        <v>12.07535808418443</v>
      </c>
      <c r="I21" s="13">
        <f>+G21/G6-1</f>
        <v>0.36838108867590269</v>
      </c>
      <c r="J21" s="12">
        <v>15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FFFF00"/>
  </sheetPr>
  <dimension ref="A2:M45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22</v>
      </c>
      <c r="E2" s="6" t="s">
        <v>7</v>
      </c>
      <c r="F2" s="41">
        <f>+'[17]Colector Guacamayo'!$N$18</f>
        <v>140.51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36">
        <v>2022</v>
      </c>
      <c r="C6" s="3">
        <f>+MIN('[1]Colector Guacamayo'!$AL$17:$AL$18)</f>
        <v>87.937343031004588</v>
      </c>
      <c r="D6" s="3">
        <f t="shared" ref="D6:D21" si="0">+C6</f>
        <v>87.937343031004588</v>
      </c>
      <c r="E6" s="3">
        <f>D6/(0.25*PI()*(F6/1000)^2)/1000</f>
        <v>1.0036690326474247</v>
      </c>
      <c r="F6" s="3">
        <f>+SUMPRODUCT('[1]Colector Guacamayo'!$F$17:$F$18,'[1]Colector Guacamayo'!$M$17:$M$18)/SUM('[1]Colector Guacamayo'!$M$17:$M$18)</f>
        <v>334</v>
      </c>
      <c r="G6" s="3">
        <f>+'[2]Colector Guacamayo'!$AB$18</f>
        <v>8.2659394245779652</v>
      </c>
      <c r="H6" s="3">
        <f t="shared" ref="H6:H21" si="1">+D6-G6</f>
        <v>79.671403606426622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87.937343031004588</v>
      </c>
      <c r="D7" s="3">
        <f t="shared" si="0"/>
        <v>87.937343031004588</v>
      </c>
      <c r="E7" s="3">
        <f t="shared" ref="E7:F21" si="4">+E6</f>
        <v>1.0036690326474247</v>
      </c>
      <c r="F7" s="3">
        <f t="shared" si="4"/>
        <v>334</v>
      </c>
      <c r="G7" s="3">
        <f>+'[3]Colector Guacamayo'!$AB$18</f>
        <v>8.5217169003554094</v>
      </c>
      <c r="H7" s="3">
        <f t="shared" si="1"/>
        <v>79.415626130649173</v>
      </c>
      <c r="L7" s="9"/>
    </row>
    <row r="8" spans="1:12" x14ac:dyDescent="0.3">
      <c r="B8" s="2">
        <f t="shared" si="2"/>
        <v>2024</v>
      </c>
      <c r="C8" s="3">
        <f t="shared" si="3"/>
        <v>87.937343031004588</v>
      </c>
      <c r="D8" s="3">
        <f t="shared" si="0"/>
        <v>87.937343031004588</v>
      </c>
      <c r="E8" s="3">
        <f t="shared" si="4"/>
        <v>1.0036690326474247</v>
      </c>
      <c r="F8" s="3">
        <f t="shared" si="4"/>
        <v>334</v>
      </c>
      <c r="G8" s="3">
        <f>+'[4]Colector Guacamayo'!$AB$18</f>
        <v>8.7136533985896474</v>
      </c>
      <c r="H8" s="3">
        <f t="shared" si="1"/>
        <v>79.223689632414946</v>
      </c>
      <c r="L8" s="9"/>
    </row>
    <row r="9" spans="1:12" x14ac:dyDescent="0.3">
      <c r="B9" s="2">
        <f t="shared" si="2"/>
        <v>2025</v>
      </c>
      <c r="C9" s="3">
        <f t="shared" si="3"/>
        <v>87.937343031004588</v>
      </c>
      <c r="D9" s="3">
        <f t="shared" si="0"/>
        <v>87.937343031004588</v>
      </c>
      <c r="E9" s="3">
        <f t="shared" si="4"/>
        <v>1.0036690326474247</v>
      </c>
      <c r="F9" s="3">
        <f t="shared" si="4"/>
        <v>334</v>
      </c>
      <c r="G9" s="3">
        <f>+'[5]Colector Guacamayo'!$AB$18</f>
        <v>8.9062520665816702</v>
      </c>
      <c r="H9" s="3">
        <f t="shared" si="1"/>
        <v>79.031090964422916</v>
      </c>
      <c r="L9" s="9"/>
    </row>
    <row r="10" spans="1:12" x14ac:dyDescent="0.3">
      <c r="B10" s="2">
        <f t="shared" si="2"/>
        <v>2026</v>
      </c>
      <c r="C10" s="3">
        <f t="shared" si="3"/>
        <v>87.937343031004588</v>
      </c>
      <c r="D10" s="3">
        <f t="shared" si="0"/>
        <v>87.937343031004588</v>
      </c>
      <c r="E10" s="3">
        <f t="shared" si="4"/>
        <v>1.0036690326474247</v>
      </c>
      <c r="F10" s="3">
        <f t="shared" si="4"/>
        <v>334</v>
      </c>
      <c r="G10" s="3">
        <f>+'[6]Colector Guacamayo'!$AB$18</f>
        <v>9.1009330284539089</v>
      </c>
      <c r="H10" s="3">
        <f t="shared" si="1"/>
        <v>78.836410002550679</v>
      </c>
      <c r="L10" s="9"/>
    </row>
    <row r="11" spans="1:12" x14ac:dyDescent="0.3">
      <c r="B11" s="2">
        <f t="shared" si="2"/>
        <v>2027</v>
      </c>
      <c r="C11" s="3">
        <f t="shared" si="3"/>
        <v>87.937343031004588</v>
      </c>
      <c r="D11" s="3">
        <f t="shared" si="0"/>
        <v>87.937343031004588</v>
      </c>
      <c r="E11" s="3">
        <f t="shared" si="4"/>
        <v>1.0036690326474247</v>
      </c>
      <c r="F11" s="3">
        <f t="shared" si="4"/>
        <v>334</v>
      </c>
      <c r="G11" s="3">
        <f>+'[7]Colector Guacamayo'!$AB$18</f>
        <v>9.2973381350009916</v>
      </c>
      <c r="H11" s="3">
        <f t="shared" si="1"/>
        <v>78.640004896003603</v>
      </c>
      <c r="L11" s="9"/>
    </row>
    <row r="12" spans="1:12" x14ac:dyDescent="0.3">
      <c r="B12" s="2">
        <f t="shared" si="2"/>
        <v>2028</v>
      </c>
      <c r="C12" s="3">
        <f t="shared" si="3"/>
        <v>87.937343031004588</v>
      </c>
      <c r="D12" s="3">
        <f t="shared" si="0"/>
        <v>87.937343031004588</v>
      </c>
      <c r="E12" s="3">
        <f t="shared" si="4"/>
        <v>1.0036690326474247</v>
      </c>
      <c r="F12" s="3">
        <f t="shared" si="4"/>
        <v>334</v>
      </c>
      <c r="G12" s="3">
        <f>+'[8]Colector Guacamayo'!$AB$18</f>
        <v>9.4962079794344358</v>
      </c>
      <c r="H12" s="3">
        <f t="shared" si="1"/>
        <v>78.441135051570157</v>
      </c>
      <c r="L12" s="9"/>
    </row>
    <row r="13" spans="1:12" x14ac:dyDescent="0.3">
      <c r="B13" s="2">
        <f t="shared" si="2"/>
        <v>2029</v>
      </c>
      <c r="C13" s="3">
        <f t="shared" si="3"/>
        <v>87.937343031004588</v>
      </c>
      <c r="D13" s="3">
        <f t="shared" si="0"/>
        <v>87.937343031004588</v>
      </c>
      <c r="E13" s="3">
        <f t="shared" si="4"/>
        <v>1.0036690326474247</v>
      </c>
      <c r="F13" s="3">
        <f t="shared" si="4"/>
        <v>334</v>
      </c>
      <c r="G13" s="3">
        <f>+'[9]Colector Guacamayo'!$AB$18</f>
        <v>9.6956716063771218</v>
      </c>
      <c r="H13" s="3">
        <f t="shared" si="1"/>
        <v>78.241671424627469</v>
      </c>
      <c r="L13" s="9"/>
    </row>
    <row r="14" spans="1:12" x14ac:dyDescent="0.3">
      <c r="B14" s="2">
        <f t="shared" si="2"/>
        <v>2030</v>
      </c>
      <c r="C14" s="3">
        <f t="shared" si="3"/>
        <v>87.937343031004588</v>
      </c>
      <c r="D14" s="3">
        <f t="shared" si="0"/>
        <v>87.937343031004588</v>
      </c>
      <c r="E14" s="3">
        <f t="shared" si="4"/>
        <v>1.0036690326474247</v>
      </c>
      <c r="F14" s="3">
        <f t="shared" si="4"/>
        <v>334</v>
      </c>
      <c r="G14" s="3">
        <f>+'[10]Colector Guacamayo'!$AB$18</f>
        <v>9.8972282935125726</v>
      </c>
      <c r="H14" s="3">
        <f t="shared" si="1"/>
        <v>78.040114737492019</v>
      </c>
      <c r="L14" s="9"/>
    </row>
    <row r="15" spans="1:12" x14ac:dyDescent="0.3">
      <c r="B15" s="2">
        <f t="shared" si="2"/>
        <v>2031</v>
      </c>
      <c r="C15" s="3">
        <f t="shared" si="3"/>
        <v>87.937343031004588</v>
      </c>
      <c r="D15" s="3">
        <f t="shared" si="0"/>
        <v>87.937343031004588</v>
      </c>
      <c r="E15" s="3">
        <f t="shared" si="4"/>
        <v>1.0036690326474247</v>
      </c>
      <c r="F15" s="3">
        <f t="shared" si="4"/>
        <v>334</v>
      </c>
      <c r="G15" s="3">
        <f>+'[11]Colector Guacamayo'!$AB$18</f>
        <v>10.100491706078754</v>
      </c>
      <c r="H15" s="3">
        <f t="shared" si="1"/>
        <v>77.836851324925831</v>
      </c>
      <c r="L15" s="9"/>
    </row>
    <row r="16" spans="1:12" x14ac:dyDescent="0.3">
      <c r="B16" s="2">
        <f t="shared" si="2"/>
        <v>2032</v>
      </c>
      <c r="C16" s="3">
        <f t="shared" si="3"/>
        <v>87.937343031004588</v>
      </c>
      <c r="D16" s="3">
        <f t="shared" si="0"/>
        <v>87.937343031004588</v>
      </c>
      <c r="E16" s="3">
        <f t="shared" si="4"/>
        <v>1.0036690326474247</v>
      </c>
      <c r="F16" s="3">
        <f t="shared" si="4"/>
        <v>334</v>
      </c>
      <c r="G16" s="3">
        <f>+'[12]Colector Guacamayo'!$AB$18</f>
        <v>10.306240241695676</v>
      </c>
      <c r="H16" s="3">
        <f t="shared" si="1"/>
        <v>77.631102789308912</v>
      </c>
      <c r="L16" s="9"/>
    </row>
    <row r="17" spans="2:13" x14ac:dyDescent="0.3">
      <c r="B17" s="2">
        <f t="shared" si="2"/>
        <v>2033</v>
      </c>
      <c r="C17" s="3">
        <f t="shared" si="3"/>
        <v>87.937343031004588</v>
      </c>
      <c r="D17" s="3">
        <f t="shared" si="0"/>
        <v>87.937343031004588</v>
      </c>
      <c r="E17" s="3">
        <f t="shared" si="4"/>
        <v>1.0036690326474247</v>
      </c>
      <c r="F17" s="3">
        <f t="shared" si="4"/>
        <v>334</v>
      </c>
      <c r="G17" s="3">
        <f>+'[13]Colector Guacamayo'!$AB$18</f>
        <v>10.512498209427314</v>
      </c>
      <c r="H17" s="3">
        <f t="shared" si="1"/>
        <v>77.424844821577267</v>
      </c>
      <c r="L17" s="9"/>
    </row>
    <row r="18" spans="2:13" x14ac:dyDescent="0.3">
      <c r="B18" s="2">
        <f t="shared" si="2"/>
        <v>2034</v>
      </c>
      <c r="C18" s="3">
        <f t="shared" si="3"/>
        <v>87.937343031004588</v>
      </c>
      <c r="D18" s="3">
        <f t="shared" si="0"/>
        <v>87.937343031004588</v>
      </c>
      <c r="E18" s="3">
        <f t="shared" si="4"/>
        <v>1.0036690326474247</v>
      </c>
      <c r="F18" s="3">
        <f t="shared" si="4"/>
        <v>334</v>
      </c>
      <c r="G18" s="3">
        <f>+'[14]Colector Guacamayo'!$AB$18</f>
        <v>10.720870382364856</v>
      </c>
      <c r="H18" s="3">
        <f t="shared" si="1"/>
        <v>77.216472648639737</v>
      </c>
      <c r="L18" s="9"/>
    </row>
    <row r="19" spans="2:13" x14ac:dyDescent="0.3">
      <c r="B19" s="2">
        <f t="shared" si="2"/>
        <v>2035</v>
      </c>
      <c r="C19" s="3">
        <f t="shared" si="3"/>
        <v>87.937343031004588</v>
      </c>
      <c r="D19" s="3">
        <f t="shared" si="0"/>
        <v>87.937343031004588</v>
      </c>
      <c r="E19" s="3">
        <f t="shared" si="4"/>
        <v>1.0036690326474247</v>
      </c>
      <c r="F19" s="3">
        <f t="shared" si="4"/>
        <v>334</v>
      </c>
      <c r="G19" s="3">
        <f>+'[15]Colector Guacamayo'!$AB$18</f>
        <v>10.930925488835532</v>
      </c>
      <c r="H19" s="3">
        <f t="shared" si="1"/>
        <v>77.006417542169061</v>
      </c>
      <c r="L19" s="9"/>
    </row>
    <row r="20" spans="2:13" x14ac:dyDescent="0.3">
      <c r="B20" s="2">
        <f t="shared" si="2"/>
        <v>2036</v>
      </c>
      <c r="C20" s="3">
        <f t="shared" si="3"/>
        <v>87.937343031004588</v>
      </c>
      <c r="D20" s="3">
        <f t="shared" si="0"/>
        <v>87.937343031004588</v>
      </c>
      <c r="E20" s="3">
        <f t="shared" si="4"/>
        <v>1.0036690326474247</v>
      </c>
      <c r="F20" s="3">
        <f t="shared" si="4"/>
        <v>334</v>
      </c>
      <c r="G20" s="3">
        <f>+'[16]Colector Guacamayo'!$AB$18</f>
        <v>11.143491262415264</v>
      </c>
      <c r="H20" s="3">
        <f t="shared" si="1"/>
        <v>76.79385176858932</v>
      </c>
      <c r="L20" s="9"/>
    </row>
    <row r="21" spans="2:13" x14ac:dyDescent="0.3">
      <c r="B21" s="2">
        <f t="shared" si="2"/>
        <v>2037</v>
      </c>
      <c r="C21" s="3">
        <f t="shared" si="3"/>
        <v>87.937343031004588</v>
      </c>
      <c r="D21" s="3">
        <f t="shared" si="0"/>
        <v>87.937343031004588</v>
      </c>
      <c r="E21" s="3">
        <f t="shared" si="4"/>
        <v>1.0036690326474247</v>
      </c>
      <c r="F21" s="3">
        <f t="shared" si="4"/>
        <v>334</v>
      </c>
      <c r="G21" s="3">
        <f>+'[1]Colector Guacamayo'!$AB$18</f>
        <v>11.356497493139956</v>
      </c>
      <c r="H21" s="3">
        <f t="shared" si="1"/>
        <v>76.580845537864633</v>
      </c>
      <c r="I21" s="13">
        <f>+G21/G6-1</f>
        <v>0.37389072310069427</v>
      </c>
      <c r="L21" s="9"/>
      <c r="M21" s="8"/>
    </row>
    <row r="22" spans="2:13" x14ac:dyDescent="0.3">
      <c r="L22" s="9"/>
    </row>
    <row r="23" spans="2:13" x14ac:dyDescent="0.3">
      <c r="L23" s="9"/>
    </row>
    <row r="24" spans="2:13" x14ac:dyDescent="0.3">
      <c r="L24" s="9"/>
    </row>
    <row r="25" spans="2:13" x14ac:dyDescent="0.3">
      <c r="L25" s="9"/>
    </row>
    <row r="26" spans="2:13" x14ac:dyDescent="0.3">
      <c r="L26" s="9"/>
    </row>
    <row r="27" spans="2:13" x14ac:dyDescent="0.3">
      <c r="L27" s="9"/>
    </row>
    <row r="28" spans="2:13" x14ac:dyDescent="0.3">
      <c r="L28" s="9"/>
    </row>
    <row r="29" spans="2:13" x14ac:dyDescent="0.3">
      <c r="L29" s="9"/>
    </row>
    <row r="30" spans="2:13" x14ac:dyDescent="0.3">
      <c r="L30" s="9"/>
    </row>
    <row r="31" spans="2:13" x14ac:dyDescent="0.3">
      <c r="L31" s="9"/>
    </row>
    <row r="32" spans="2:13" x14ac:dyDescent="0.3">
      <c r="L32" s="9"/>
    </row>
    <row r="33" spans="12:13" x14ac:dyDescent="0.3">
      <c r="L33" s="9"/>
    </row>
    <row r="34" spans="12:13" x14ac:dyDescent="0.3">
      <c r="L34" s="9"/>
    </row>
    <row r="35" spans="12:13" x14ac:dyDescent="0.3">
      <c r="L35" s="9"/>
    </row>
    <row r="36" spans="12:13" x14ac:dyDescent="0.3">
      <c r="L36" s="9"/>
    </row>
    <row r="37" spans="12:13" x14ac:dyDescent="0.3">
      <c r="L37" s="9"/>
    </row>
    <row r="38" spans="12:13" x14ac:dyDescent="0.3">
      <c r="L38" s="9"/>
    </row>
    <row r="39" spans="12:13" x14ac:dyDescent="0.3">
      <c r="L39" s="9"/>
    </row>
    <row r="40" spans="12:13" x14ac:dyDescent="0.3">
      <c r="L40" s="9"/>
    </row>
    <row r="41" spans="12:13" x14ac:dyDescent="0.3">
      <c r="L41" s="10"/>
    </row>
    <row r="42" spans="12:13" x14ac:dyDescent="0.3">
      <c r="L42" s="9"/>
    </row>
    <row r="44" spans="12:13" x14ac:dyDescent="0.3">
      <c r="L44" s="11"/>
      <c r="M44" s="8"/>
    </row>
    <row r="45" spans="12:13" x14ac:dyDescent="0.3">
      <c r="L45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2:N46"/>
  <sheetViews>
    <sheetView showGridLines="0" zoomScale="85" zoomScaleNormal="90" workbookViewId="0">
      <selection activeCell="J20" sqref="J20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56</v>
      </c>
      <c r="E2" s="6" t="s">
        <v>7</v>
      </c>
      <c r="F2" s="7">
        <f>+'[1]Colector San Luis II'!$N$24</f>
        <v>556.44000000000005</v>
      </c>
      <c r="G2" s="8" t="s">
        <v>8</v>
      </c>
      <c r="I2" s="16" t="s">
        <v>65</v>
      </c>
      <c r="J2" s="17">
        <v>380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San Luis I'!B6</f>
        <v>2022</v>
      </c>
      <c r="C6" s="3">
        <f>+SUMPRODUCT('[1]Colector San Luis II'!$AL$17:$AL$24,'[1]Colector San Luis II'!$M$17:$M$24)/F2</f>
        <v>96.426457729614526</v>
      </c>
      <c r="D6" s="3">
        <f t="shared" ref="D6:D21" si="0">+C6</f>
        <v>96.426457729614526</v>
      </c>
      <c r="E6" s="3">
        <f>D6/(0.25*PI()*(F6/1000)^2)/1000</f>
        <v>0.86201465781936859</v>
      </c>
      <c r="F6" s="3">
        <f>+SUMPRODUCT('[1]Colector San Luis II'!$F$17:$F$24,'[1]Colector San Luis II'!$M$17:$M$24)/F2</f>
        <v>377.39473797714044</v>
      </c>
      <c r="G6" s="3">
        <f>+'[2]Colector San Luis II'!$AB$24</f>
        <v>46.164938258117161</v>
      </c>
      <c r="H6" s="3">
        <f t="shared" ref="H6:H21" si="1">+D6-G6</f>
        <v>50.261519471497365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96.426457729614526</v>
      </c>
      <c r="D7" s="3">
        <f t="shared" si="0"/>
        <v>96.426457729614526</v>
      </c>
      <c r="E7" s="3">
        <f t="shared" ref="E7:F21" si="4">+E6</f>
        <v>0.86201465781936859</v>
      </c>
      <c r="F7" s="3">
        <f t="shared" si="4"/>
        <v>377.39473797714044</v>
      </c>
      <c r="G7" s="3">
        <f>+'[3]Colector San Luis II'!$AB$24</f>
        <v>47.575403263597522</v>
      </c>
      <c r="H7" s="3">
        <f t="shared" si="1"/>
        <v>48.851054466017004</v>
      </c>
      <c r="L7" s="9"/>
    </row>
    <row r="8" spans="1:12" x14ac:dyDescent="0.3">
      <c r="B8" s="2">
        <f t="shared" si="2"/>
        <v>2024</v>
      </c>
      <c r="C8" s="3">
        <f t="shared" si="3"/>
        <v>96.426457729614526</v>
      </c>
      <c r="D8" s="3">
        <f t="shared" si="0"/>
        <v>96.426457729614526</v>
      </c>
      <c r="E8" s="3">
        <f t="shared" si="4"/>
        <v>0.86201465781936859</v>
      </c>
      <c r="F8" s="3">
        <f t="shared" si="4"/>
        <v>377.39473797714044</v>
      </c>
      <c r="G8" s="3">
        <f>+'[4]Colector San Luis II'!$AB$24</f>
        <v>48.628575615393231</v>
      </c>
      <c r="H8" s="3">
        <f t="shared" si="1"/>
        <v>47.797882114221295</v>
      </c>
      <c r="L8" s="9"/>
    </row>
    <row r="9" spans="1:12" x14ac:dyDescent="0.3">
      <c r="B9" s="2">
        <f t="shared" si="2"/>
        <v>2025</v>
      </c>
      <c r="C9" s="3">
        <f t="shared" si="3"/>
        <v>96.426457729614526</v>
      </c>
      <c r="D9" s="3">
        <f t="shared" si="0"/>
        <v>96.426457729614526</v>
      </c>
      <c r="E9" s="3">
        <f t="shared" si="4"/>
        <v>0.86201465781936859</v>
      </c>
      <c r="F9" s="3">
        <f t="shared" si="4"/>
        <v>377.39473797714044</v>
      </c>
      <c r="G9" s="3">
        <f>+'[5]Colector San Luis II'!$AB$24</f>
        <v>49.684719971826553</v>
      </c>
      <c r="H9" s="3">
        <f t="shared" si="1"/>
        <v>46.741737757787973</v>
      </c>
      <c r="L9" s="9"/>
    </row>
    <row r="10" spans="1:12" x14ac:dyDescent="0.3">
      <c r="B10" s="2">
        <f t="shared" si="2"/>
        <v>2026</v>
      </c>
      <c r="C10" s="3">
        <f t="shared" si="3"/>
        <v>96.426457729614526</v>
      </c>
      <c r="D10" s="3">
        <f t="shared" si="0"/>
        <v>96.426457729614526</v>
      </c>
      <c r="E10" s="3">
        <f t="shared" si="4"/>
        <v>0.86201465781936859</v>
      </c>
      <c r="F10" s="3">
        <f t="shared" si="4"/>
        <v>377.39473797714044</v>
      </c>
      <c r="G10" s="3">
        <f>+'[6]Colector San Luis II'!$AB$24</f>
        <v>50.751722260532496</v>
      </c>
      <c r="H10" s="3">
        <f t="shared" si="1"/>
        <v>45.67473546908203</v>
      </c>
      <c r="L10" s="9"/>
    </row>
    <row r="11" spans="1:12" x14ac:dyDescent="0.3">
      <c r="B11" s="2">
        <f t="shared" si="2"/>
        <v>2027</v>
      </c>
      <c r="C11" s="3">
        <f t="shared" si="3"/>
        <v>96.426457729614526</v>
      </c>
      <c r="D11" s="3">
        <f t="shared" si="0"/>
        <v>96.426457729614526</v>
      </c>
      <c r="E11" s="3">
        <f t="shared" si="4"/>
        <v>0.86201465781936859</v>
      </c>
      <c r="F11" s="3">
        <f t="shared" si="4"/>
        <v>377.39473797714044</v>
      </c>
      <c r="G11" s="3">
        <f>+'[7]Colector San Luis II'!$AB$24</f>
        <v>51.827594093250418</v>
      </c>
      <c r="H11" s="3">
        <f t="shared" si="1"/>
        <v>44.598863636364108</v>
      </c>
      <c r="L11" s="9"/>
    </row>
    <row r="12" spans="1:12" x14ac:dyDescent="0.3">
      <c r="B12" s="2">
        <f t="shared" si="2"/>
        <v>2028</v>
      </c>
      <c r="C12" s="3">
        <f t="shared" si="3"/>
        <v>96.426457729614526</v>
      </c>
      <c r="D12" s="3">
        <f t="shared" si="0"/>
        <v>96.426457729614526</v>
      </c>
      <c r="E12" s="3">
        <f t="shared" si="4"/>
        <v>0.86201465781936859</v>
      </c>
      <c r="F12" s="3">
        <f t="shared" si="4"/>
        <v>377.39473797714044</v>
      </c>
      <c r="G12" s="3">
        <f>+'[8]Colector San Luis II'!$AB$24</f>
        <v>52.916438379812696</v>
      </c>
      <c r="H12" s="3">
        <f t="shared" si="1"/>
        <v>43.51001934980183</v>
      </c>
      <c r="L12" s="9"/>
    </row>
    <row r="13" spans="1:12" x14ac:dyDescent="0.3">
      <c r="B13" s="2">
        <f t="shared" si="2"/>
        <v>2029</v>
      </c>
      <c r="C13" s="3">
        <f t="shared" si="3"/>
        <v>96.426457729614526</v>
      </c>
      <c r="D13" s="3">
        <f t="shared" si="0"/>
        <v>96.426457729614526</v>
      </c>
      <c r="E13" s="3">
        <f t="shared" si="4"/>
        <v>0.86201465781936859</v>
      </c>
      <c r="F13" s="3">
        <f t="shared" si="4"/>
        <v>377.39473797714044</v>
      </c>
      <c r="G13" s="3">
        <f>+'[9]Colector San Luis II'!$AB$24</f>
        <v>54.007857521432868</v>
      </c>
      <c r="H13" s="3">
        <f t="shared" si="1"/>
        <v>42.418600208181658</v>
      </c>
      <c r="L13" s="9"/>
    </row>
    <row r="14" spans="1:12" x14ac:dyDescent="0.3">
      <c r="B14" s="2">
        <f t="shared" si="2"/>
        <v>2030</v>
      </c>
      <c r="C14" s="3">
        <f t="shared" si="3"/>
        <v>96.426457729614526</v>
      </c>
      <c r="D14" s="3">
        <f t="shared" si="0"/>
        <v>96.426457729614526</v>
      </c>
      <c r="E14" s="3">
        <f t="shared" si="4"/>
        <v>0.86201465781936859</v>
      </c>
      <c r="F14" s="3">
        <f t="shared" si="4"/>
        <v>377.39473797714044</v>
      </c>
      <c r="G14" s="3">
        <f>+'[10]Colector San Luis II'!$AB$24</f>
        <v>55.110165188348489</v>
      </c>
      <c r="H14" s="3">
        <f t="shared" si="1"/>
        <v>41.316292541266037</v>
      </c>
      <c r="L14" s="9"/>
    </row>
    <row r="15" spans="1:12" x14ac:dyDescent="0.3">
      <c r="B15" s="2">
        <f t="shared" si="2"/>
        <v>2031</v>
      </c>
      <c r="C15" s="3">
        <f t="shared" si="3"/>
        <v>96.426457729614526</v>
      </c>
      <c r="D15" s="3">
        <f t="shared" si="0"/>
        <v>96.426457729614526</v>
      </c>
      <c r="E15" s="3">
        <f t="shared" si="4"/>
        <v>0.86201465781936859</v>
      </c>
      <c r="F15" s="3">
        <f t="shared" si="4"/>
        <v>377.39473797714044</v>
      </c>
      <c r="G15" s="3">
        <f>+'[11]Colector San Luis II'!$AB$24</f>
        <v>56.221201896698417</v>
      </c>
      <c r="H15" s="3">
        <f t="shared" si="1"/>
        <v>40.205255832916109</v>
      </c>
      <c r="L15" s="9"/>
    </row>
    <row r="16" spans="1:12" x14ac:dyDescent="0.3">
      <c r="B16" s="2">
        <f t="shared" si="2"/>
        <v>2032</v>
      </c>
      <c r="C16" s="3">
        <f t="shared" si="3"/>
        <v>96.426457729614526</v>
      </c>
      <c r="D16" s="3">
        <f t="shared" si="0"/>
        <v>96.426457729614526</v>
      </c>
      <c r="E16" s="3">
        <f t="shared" si="4"/>
        <v>0.86201465781936859</v>
      </c>
      <c r="F16" s="3">
        <f t="shared" si="4"/>
        <v>377.39473797714044</v>
      </c>
      <c r="G16" s="3">
        <f>+'[12]Colector San Luis II'!$AB$24</f>
        <v>57.345292143552498</v>
      </c>
      <c r="H16" s="3">
        <f t="shared" si="1"/>
        <v>39.081165586062028</v>
      </c>
      <c r="L16" s="9"/>
    </row>
    <row r="17" spans="1:14" x14ac:dyDescent="0.3">
      <c r="B17" s="2">
        <f t="shared" si="2"/>
        <v>2033</v>
      </c>
      <c r="C17" s="3">
        <f t="shared" si="3"/>
        <v>96.426457729614526</v>
      </c>
      <c r="D17" s="3">
        <f t="shared" si="0"/>
        <v>96.426457729614526</v>
      </c>
      <c r="E17" s="3">
        <f t="shared" si="4"/>
        <v>0.86201465781936859</v>
      </c>
      <c r="F17" s="3">
        <f t="shared" si="4"/>
        <v>377.39473797714044</v>
      </c>
      <c r="G17" s="3">
        <f>+'[13]Colector San Luis II'!$AB$24</f>
        <v>58.471416909800588</v>
      </c>
      <c r="H17" s="3">
        <f t="shared" si="1"/>
        <v>37.955040819813938</v>
      </c>
      <c r="L17" s="9"/>
    </row>
    <row r="18" spans="1:14" x14ac:dyDescent="0.3">
      <c r="B18" s="2">
        <f t="shared" si="2"/>
        <v>2034</v>
      </c>
      <c r="C18" s="3">
        <f t="shared" si="3"/>
        <v>96.426457729614526</v>
      </c>
      <c r="D18" s="3">
        <f t="shared" si="0"/>
        <v>96.426457729614526</v>
      </c>
      <c r="E18" s="3">
        <f t="shared" si="4"/>
        <v>0.86201465781936859</v>
      </c>
      <c r="F18" s="3">
        <f t="shared" si="4"/>
        <v>377.39473797714044</v>
      </c>
      <c r="G18" s="3">
        <f>+'[14]Colector San Luis II'!$AB$24</f>
        <v>59.608555886725412</v>
      </c>
      <c r="H18" s="3">
        <f t="shared" si="1"/>
        <v>36.817901842889114</v>
      </c>
      <c r="L18" s="9"/>
    </row>
    <row r="19" spans="1:14" x14ac:dyDescent="0.3">
      <c r="B19" s="2">
        <f t="shared" si="2"/>
        <v>2035</v>
      </c>
      <c r="C19" s="3">
        <f t="shared" si="3"/>
        <v>96.426457729614526</v>
      </c>
      <c r="D19" s="3">
        <f t="shared" si="0"/>
        <v>96.426457729614526</v>
      </c>
      <c r="E19" s="3">
        <f t="shared" si="4"/>
        <v>0.86201465781936859</v>
      </c>
      <c r="F19" s="3">
        <f t="shared" si="4"/>
        <v>377.39473797714044</v>
      </c>
      <c r="G19" s="3">
        <f>+'[15]Colector San Luis II'!$AB$24</f>
        <v>60.754227793742452</v>
      </c>
      <c r="H19" s="3">
        <f t="shared" si="1"/>
        <v>35.672229935872075</v>
      </c>
      <c r="L19" s="9"/>
    </row>
    <row r="20" spans="1:14" x14ac:dyDescent="0.3">
      <c r="B20" s="2">
        <f t="shared" si="2"/>
        <v>2036</v>
      </c>
      <c r="C20" s="3">
        <f t="shared" si="3"/>
        <v>96.426457729614526</v>
      </c>
      <c r="D20" s="3">
        <f t="shared" si="0"/>
        <v>96.426457729614526</v>
      </c>
      <c r="E20" s="3">
        <f t="shared" si="4"/>
        <v>0.86201465781936859</v>
      </c>
      <c r="F20" s="3">
        <f t="shared" si="4"/>
        <v>377.39473797714044</v>
      </c>
      <c r="G20" s="3">
        <f>+'[16]Colector San Luis II'!$AB$24</f>
        <v>61.913082170347792</v>
      </c>
      <c r="H20" s="3">
        <f t="shared" si="1"/>
        <v>34.513375559266734</v>
      </c>
      <c r="L20" s="9"/>
    </row>
    <row r="21" spans="1:14" x14ac:dyDescent="0.3">
      <c r="B21" s="2">
        <f t="shared" si="2"/>
        <v>2037</v>
      </c>
      <c r="C21" s="3">
        <f t="shared" si="3"/>
        <v>96.426457729614526</v>
      </c>
      <c r="D21" s="3">
        <f t="shared" si="0"/>
        <v>96.426457729614526</v>
      </c>
      <c r="E21" s="3">
        <f t="shared" si="4"/>
        <v>0.86201465781936859</v>
      </c>
      <c r="F21" s="3">
        <f t="shared" si="4"/>
        <v>377.39473797714044</v>
      </c>
      <c r="G21" s="3">
        <f>+'[1]Colector San Luis II'!$AB$24</f>
        <v>63.073571466302226</v>
      </c>
      <c r="H21" s="3">
        <f t="shared" si="1"/>
        <v>33.3528862633123</v>
      </c>
      <c r="I21" s="13">
        <f>+G21/G6-1</f>
        <v>0.36626569526954866</v>
      </c>
      <c r="L21" s="9"/>
      <c r="M21" s="8"/>
    </row>
    <row r="22" spans="1:14" x14ac:dyDescent="0.3">
      <c r="L22" s="9"/>
    </row>
    <row r="23" spans="1:14" x14ac:dyDescent="0.3">
      <c r="L23" s="9"/>
    </row>
    <row r="26" spans="1:14" x14ac:dyDescent="0.3">
      <c r="B26" s="5" t="s">
        <v>57</v>
      </c>
      <c r="E26" s="6" t="s">
        <v>7</v>
      </c>
      <c r="F26" s="7">
        <f>+'[1]Colector San Luis II'!$N$42</f>
        <v>562.82999999999993</v>
      </c>
      <c r="G26" s="8" t="s">
        <v>8</v>
      </c>
    </row>
    <row r="28" spans="1:14" x14ac:dyDescent="0.3">
      <c r="B28" s="42" t="s">
        <v>0</v>
      </c>
      <c r="C28" s="42" t="s">
        <v>20</v>
      </c>
      <c r="D28" s="42" t="s">
        <v>1</v>
      </c>
      <c r="E28" s="42"/>
      <c r="F28" s="42"/>
      <c r="G28" s="42" t="s">
        <v>21</v>
      </c>
      <c r="H28" s="42" t="s">
        <v>2</v>
      </c>
    </row>
    <row r="29" spans="1:14" x14ac:dyDescent="0.3">
      <c r="B29" s="42"/>
      <c r="C29" s="42"/>
      <c r="D29" s="18" t="s">
        <v>3</v>
      </c>
      <c r="E29" s="18" t="s">
        <v>4</v>
      </c>
      <c r="F29" s="18" t="s">
        <v>5</v>
      </c>
      <c r="G29" s="42"/>
      <c r="H29" s="42"/>
    </row>
    <row r="30" spans="1:14" x14ac:dyDescent="0.3">
      <c r="A30" s="12" t="s">
        <v>6</v>
      </c>
      <c r="B30" s="2">
        <f>+'Colec San Luis I'!B6</f>
        <v>2022</v>
      </c>
      <c r="C30" s="3">
        <f>+SUMPRODUCT('[1]Colector San Luis II'!$AL$33:$AL$42,'[1]Colector San Luis II'!$M$33:$M$42)/F26</f>
        <v>148.90679054371037</v>
      </c>
      <c r="D30" s="3">
        <f t="shared" ref="D30:D45" si="5">+C30</f>
        <v>148.90679054371037</v>
      </c>
      <c r="E30" s="40">
        <f>+SUMPRODUCT('[17]Colector San Luis II'!$AO$33:$AO$42,'[17]Colector San Luis II'!$M$33:$M$42)/'[17]Colector San Luis II'!$N$42</f>
        <v>0.96927445496088582</v>
      </c>
      <c r="F30" s="3">
        <f>+SUMPRODUCT('[1]Colector San Luis II'!$F$33:$F$42,'[1]Colector San Luis II'!$M$33:$M$42)/F26</f>
        <v>500.00000000000006</v>
      </c>
      <c r="G30" s="3">
        <f>+'[2]Colector San Luis II'!$AB$42</f>
        <v>91.282818075036317</v>
      </c>
      <c r="H30" s="3">
        <f t="shared" ref="H30:H45" si="6">+D30-G30</f>
        <v>57.623972468674054</v>
      </c>
      <c r="J30" s="35">
        <f t="shared" ref="J30:J45" si="7">+G6+G30</f>
        <v>137.44775633315348</v>
      </c>
      <c r="K30" s="35">
        <f t="shared" ref="K30:K45" si="8">+H6+H30</f>
        <v>107.88549194017142</v>
      </c>
      <c r="L30" s="34">
        <f t="shared" ref="L30:L45" si="9">+C30+C6</f>
        <v>245.3332482733249</v>
      </c>
      <c r="M30" s="34">
        <f t="shared" ref="M30:M45" si="10">+(D30*E30+D6*E6)/(D6+D30)</f>
        <v>0.92711676794558651</v>
      </c>
      <c r="N30" s="34">
        <f t="shared" ref="N30:N45" si="11">+(F30*D30+F6*D6)/(D6+D30)</f>
        <v>451.81088906993847</v>
      </c>
    </row>
    <row r="31" spans="1:14" x14ac:dyDescent="0.3">
      <c r="B31" s="2">
        <f t="shared" ref="B31:B45" si="12">+B30+1</f>
        <v>2023</v>
      </c>
      <c r="C31" s="3">
        <f t="shared" ref="C31:C45" si="13">+C30</f>
        <v>148.90679054371037</v>
      </c>
      <c r="D31" s="3">
        <f t="shared" si="5"/>
        <v>148.90679054371037</v>
      </c>
      <c r="E31" s="3">
        <f t="shared" ref="E31:E45" si="14">+E30</f>
        <v>0.96927445496088582</v>
      </c>
      <c r="F31" s="3">
        <f t="shared" ref="F31:F45" si="15">+F30</f>
        <v>500.00000000000006</v>
      </c>
      <c r="G31" s="3">
        <f>+'[3]Colector San Luis II'!$AB$42</f>
        <v>94.06863602094117</v>
      </c>
      <c r="H31" s="3">
        <f t="shared" si="6"/>
        <v>54.838154522769202</v>
      </c>
      <c r="J31" s="35">
        <f t="shared" si="7"/>
        <v>141.64403928453868</v>
      </c>
      <c r="K31" s="35">
        <f t="shared" si="8"/>
        <v>103.68920898878621</v>
      </c>
      <c r="L31" s="34">
        <f t="shared" si="9"/>
        <v>245.3332482733249</v>
      </c>
      <c r="M31" s="34">
        <f t="shared" si="10"/>
        <v>0.92711676794558651</v>
      </c>
      <c r="N31" s="34">
        <f t="shared" si="11"/>
        <v>451.81088906993847</v>
      </c>
    </row>
    <row r="32" spans="1:14" x14ac:dyDescent="0.3">
      <c r="B32" s="2">
        <f t="shared" si="12"/>
        <v>2024</v>
      </c>
      <c r="C32" s="3">
        <f t="shared" si="13"/>
        <v>148.90679054371037</v>
      </c>
      <c r="D32" s="3">
        <f t="shared" si="5"/>
        <v>148.90679054371037</v>
      </c>
      <c r="E32" s="3">
        <f t="shared" si="14"/>
        <v>0.96927445496088582</v>
      </c>
      <c r="F32" s="3">
        <f t="shared" si="15"/>
        <v>500.00000000000006</v>
      </c>
      <c r="G32" s="3">
        <f>+'[4]Colector San Luis II'!$AB$42</f>
        <v>96.147840975808165</v>
      </c>
      <c r="H32" s="3">
        <f t="shared" si="6"/>
        <v>52.758949567902206</v>
      </c>
      <c r="J32" s="35">
        <f t="shared" si="7"/>
        <v>144.77641659120138</v>
      </c>
      <c r="K32" s="35">
        <f t="shared" si="8"/>
        <v>100.5568316821235</v>
      </c>
      <c r="L32" s="34">
        <f t="shared" si="9"/>
        <v>245.3332482733249</v>
      </c>
      <c r="M32" s="34">
        <f t="shared" si="10"/>
        <v>0.92711676794558651</v>
      </c>
      <c r="N32" s="34">
        <f t="shared" si="11"/>
        <v>451.81088906993847</v>
      </c>
    </row>
    <row r="33" spans="2:14" x14ac:dyDescent="0.3">
      <c r="B33" s="2">
        <f t="shared" si="12"/>
        <v>2025</v>
      </c>
      <c r="C33" s="3">
        <f t="shared" si="13"/>
        <v>148.90679054371037</v>
      </c>
      <c r="D33" s="3">
        <f t="shared" si="5"/>
        <v>148.90679054371037</v>
      </c>
      <c r="E33" s="3">
        <f t="shared" si="14"/>
        <v>0.96927445496088582</v>
      </c>
      <c r="F33" s="3">
        <f t="shared" si="15"/>
        <v>500.00000000000006</v>
      </c>
      <c r="G33" s="3">
        <f>+'[5]Colector San Luis II'!$AB$42</f>
        <v>98.232793979180542</v>
      </c>
      <c r="H33" s="3">
        <f t="shared" si="6"/>
        <v>50.67399656452983</v>
      </c>
      <c r="J33" s="35">
        <f t="shared" si="7"/>
        <v>147.91751395100709</v>
      </c>
      <c r="K33" s="35">
        <f t="shared" si="8"/>
        <v>97.415734322317803</v>
      </c>
      <c r="L33" s="34">
        <f t="shared" si="9"/>
        <v>245.3332482733249</v>
      </c>
      <c r="M33" s="34">
        <f t="shared" si="10"/>
        <v>0.92711676794558651</v>
      </c>
      <c r="N33" s="34">
        <f t="shared" si="11"/>
        <v>451.81088906993847</v>
      </c>
    </row>
    <row r="34" spans="2:14" x14ac:dyDescent="0.3">
      <c r="B34" s="2">
        <f t="shared" si="12"/>
        <v>2026</v>
      </c>
      <c r="C34" s="3">
        <f t="shared" si="13"/>
        <v>148.90679054371037</v>
      </c>
      <c r="D34" s="3">
        <f t="shared" si="5"/>
        <v>148.90679054371037</v>
      </c>
      <c r="E34" s="3">
        <f t="shared" si="14"/>
        <v>0.96927445496088582</v>
      </c>
      <c r="F34" s="3">
        <f t="shared" si="15"/>
        <v>500.00000000000006</v>
      </c>
      <c r="G34" s="3">
        <f>+'[6]Colector San Luis II'!$AB$42</f>
        <v>100.33907999834094</v>
      </c>
      <c r="H34" s="3">
        <f t="shared" si="6"/>
        <v>48.567710545369437</v>
      </c>
      <c r="J34" s="35">
        <f t="shared" si="7"/>
        <v>151.09080225887342</v>
      </c>
      <c r="K34" s="35">
        <f t="shared" si="8"/>
        <v>94.242446014451474</v>
      </c>
      <c r="L34" s="34">
        <f t="shared" si="9"/>
        <v>245.3332482733249</v>
      </c>
      <c r="M34" s="34">
        <f t="shared" si="10"/>
        <v>0.92711676794558651</v>
      </c>
      <c r="N34" s="34">
        <f t="shared" si="11"/>
        <v>451.81088906993847</v>
      </c>
    </row>
    <row r="35" spans="2:14" x14ac:dyDescent="0.3">
      <c r="B35" s="2">
        <f t="shared" si="12"/>
        <v>2027</v>
      </c>
      <c r="C35" s="3">
        <f t="shared" si="13"/>
        <v>148.90679054371037</v>
      </c>
      <c r="D35" s="3">
        <f t="shared" si="5"/>
        <v>148.90679054371037</v>
      </c>
      <c r="E35" s="3">
        <f t="shared" si="14"/>
        <v>0.96927445496088582</v>
      </c>
      <c r="F35" s="3">
        <f t="shared" si="15"/>
        <v>500.00000000000006</v>
      </c>
      <c r="G35" s="3">
        <f>+'[7]Colector San Luis II'!$AB$42</f>
        <v>102.46276924777031</v>
      </c>
      <c r="H35" s="3">
        <f t="shared" si="6"/>
        <v>46.444021295940061</v>
      </c>
      <c r="J35" s="35">
        <f t="shared" si="7"/>
        <v>154.29036334102074</v>
      </c>
      <c r="K35" s="35">
        <f t="shared" si="8"/>
        <v>91.042884932304162</v>
      </c>
      <c r="L35" s="34">
        <f t="shared" si="9"/>
        <v>245.3332482733249</v>
      </c>
      <c r="M35" s="34">
        <f t="shared" si="10"/>
        <v>0.92711676794558651</v>
      </c>
      <c r="N35" s="34">
        <f t="shared" si="11"/>
        <v>451.81088906993847</v>
      </c>
    </row>
    <row r="36" spans="2:14" x14ac:dyDescent="0.3">
      <c r="B36" s="2">
        <f t="shared" si="12"/>
        <v>2028</v>
      </c>
      <c r="C36" s="3">
        <f t="shared" si="13"/>
        <v>148.90679054371037</v>
      </c>
      <c r="D36" s="3">
        <f t="shared" si="5"/>
        <v>148.90679054371037</v>
      </c>
      <c r="E36" s="3">
        <f t="shared" si="14"/>
        <v>0.96927445496088582</v>
      </c>
      <c r="F36" s="3">
        <f t="shared" si="15"/>
        <v>500.00000000000006</v>
      </c>
      <c r="G36" s="3">
        <f>+'[8]Colector San Luis II'!$AB$42</f>
        <v>104.61196855032952</v>
      </c>
      <c r="H36" s="3">
        <f t="shared" si="6"/>
        <v>44.29482199338085</v>
      </c>
      <c r="J36" s="35">
        <f t="shared" si="7"/>
        <v>157.52840693014221</v>
      </c>
      <c r="K36" s="35">
        <f t="shared" si="8"/>
        <v>87.804841343182687</v>
      </c>
      <c r="L36" s="34">
        <f t="shared" si="9"/>
        <v>245.3332482733249</v>
      </c>
      <c r="M36" s="34">
        <f t="shared" si="10"/>
        <v>0.92711676794558651</v>
      </c>
      <c r="N36" s="34">
        <f t="shared" si="11"/>
        <v>451.81088906993847</v>
      </c>
    </row>
    <row r="37" spans="2:14" x14ac:dyDescent="0.3">
      <c r="B37" s="2">
        <f t="shared" si="12"/>
        <v>2029</v>
      </c>
      <c r="C37" s="3">
        <f t="shared" si="13"/>
        <v>148.90679054371037</v>
      </c>
      <c r="D37" s="3">
        <f t="shared" si="5"/>
        <v>148.90679054371037</v>
      </c>
      <c r="E37" s="3">
        <f t="shared" si="14"/>
        <v>0.96927445496088582</v>
      </c>
      <c r="F37" s="3">
        <f t="shared" si="15"/>
        <v>500.00000000000006</v>
      </c>
      <c r="G37" s="3">
        <f>+'[9]Colector San Luis II'!$AB$42</f>
        <v>106.76612733265215</v>
      </c>
      <c r="H37" s="3">
        <f t="shared" si="6"/>
        <v>42.140663211058225</v>
      </c>
      <c r="J37" s="35">
        <f t="shared" si="7"/>
        <v>160.77398485408503</v>
      </c>
      <c r="K37" s="35">
        <f t="shared" si="8"/>
        <v>84.559263419239883</v>
      </c>
      <c r="L37" s="34">
        <f t="shared" si="9"/>
        <v>245.3332482733249</v>
      </c>
      <c r="M37" s="34">
        <f t="shared" si="10"/>
        <v>0.92711676794558651</v>
      </c>
      <c r="N37" s="34">
        <f t="shared" si="11"/>
        <v>451.81088906993847</v>
      </c>
    </row>
    <row r="38" spans="2:14" x14ac:dyDescent="0.3">
      <c r="B38" s="2">
        <f t="shared" si="12"/>
        <v>2030</v>
      </c>
      <c r="C38" s="3">
        <f t="shared" si="13"/>
        <v>148.90679054371037</v>
      </c>
      <c r="D38" s="3">
        <f t="shared" si="5"/>
        <v>148.90679054371037</v>
      </c>
      <c r="E38" s="3">
        <f t="shared" si="14"/>
        <v>0.96927445496088582</v>
      </c>
      <c r="F38" s="3">
        <f t="shared" si="15"/>
        <v>500.00000000000006</v>
      </c>
      <c r="G38" s="3">
        <f>+'[10]Colector San Luis II'!$AB$42</f>
        <v>108.94167383355907</v>
      </c>
      <c r="H38" s="3">
        <f t="shared" si="6"/>
        <v>39.965116710151307</v>
      </c>
      <c r="J38" s="35">
        <f t="shared" si="7"/>
        <v>164.05183902190754</v>
      </c>
      <c r="K38" s="35">
        <f t="shared" si="8"/>
        <v>81.281409251417344</v>
      </c>
      <c r="L38" s="34">
        <f t="shared" si="9"/>
        <v>245.3332482733249</v>
      </c>
      <c r="M38" s="34">
        <f t="shared" si="10"/>
        <v>0.92711676794558651</v>
      </c>
      <c r="N38" s="34">
        <f t="shared" si="11"/>
        <v>451.81088906993847</v>
      </c>
    </row>
    <row r="39" spans="2:14" x14ac:dyDescent="0.3">
      <c r="B39" s="2">
        <f t="shared" si="12"/>
        <v>2031</v>
      </c>
      <c r="C39" s="3">
        <f t="shared" si="13"/>
        <v>148.90679054371037</v>
      </c>
      <c r="D39" s="3">
        <f t="shared" si="5"/>
        <v>148.90679054371037</v>
      </c>
      <c r="E39" s="3">
        <f t="shared" si="14"/>
        <v>0.96927445496088582</v>
      </c>
      <c r="F39" s="3">
        <f t="shared" si="15"/>
        <v>500.00000000000006</v>
      </c>
      <c r="G39" s="3">
        <f>+'[11]Colector San Luis II'!$AB$42</f>
        <v>111.1343375739503</v>
      </c>
      <c r="H39" s="3">
        <f t="shared" si="6"/>
        <v>37.772452969760067</v>
      </c>
      <c r="J39" s="35">
        <f t="shared" si="7"/>
        <v>167.35553947064872</v>
      </c>
      <c r="K39" s="35">
        <f t="shared" si="8"/>
        <v>77.977708802676176</v>
      </c>
      <c r="L39" s="34">
        <f t="shared" si="9"/>
        <v>245.3332482733249</v>
      </c>
      <c r="M39" s="34">
        <f t="shared" si="10"/>
        <v>0.92711676794558651</v>
      </c>
      <c r="N39" s="34">
        <f t="shared" si="11"/>
        <v>451.81088906993847</v>
      </c>
    </row>
    <row r="40" spans="2:14" x14ac:dyDescent="0.3">
      <c r="B40" s="2">
        <f t="shared" si="12"/>
        <v>2032</v>
      </c>
      <c r="C40" s="3">
        <f t="shared" si="13"/>
        <v>148.90679054371037</v>
      </c>
      <c r="D40" s="3">
        <f t="shared" si="5"/>
        <v>148.90679054371037</v>
      </c>
      <c r="E40" s="3">
        <f t="shared" si="14"/>
        <v>0.96927445496088582</v>
      </c>
      <c r="F40" s="3">
        <f t="shared" si="15"/>
        <v>500.00000000000006</v>
      </c>
      <c r="G40" s="3">
        <f>+'[12]Colector San Luis II'!$AB$42</f>
        <v>113.3526653265873</v>
      </c>
      <c r="H40" s="3">
        <f t="shared" si="6"/>
        <v>35.554125217123072</v>
      </c>
      <c r="J40" s="35">
        <f t="shared" si="7"/>
        <v>170.69795747013978</v>
      </c>
      <c r="K40" s="35">
        <f t="shared" si="8"/>
        <v>74.6352908031851</v>
      </c>
      <c r="L40" s="34">
        <f t="shared" si="9"/>
        <v>245.3332482733249</v>
      </c>
      <c r="M40" s="34">
        <f t="shared" si="10"/>
        <v>0.92711676794558651</v>
      </c>
      <c r="N40" s="34">
        <f t="shared" si="11"/>
        <v>451.81088906993847</v>
      </c>
    </row>
    <row r="41" spans="2:14" x14ac:dyDescent="0.3">
      <c r="B41" s="2">
        <f t="shared" si="12"/>
        <v>2033</v>
      </c>
      <c r="C41" s="3">
        <f t="shared" si="13"/>
        <v>148.90679054371037</v>
      </c>
      <c r="D41" s="3">
        <f t="shared" si="5"/>
        <v>148.90679054371037</v>
      </c>
      <c r="E41" s="3">
        <f t="shared" si="14"/>
        <v>0.96927445496088582</v>
      </c>
      <c r="F41" s="3">
        <f t="shared" si="15"/>
        <v>500.00000000000006</v>
      </c>
      <c r="G41" s="3">
        <f>+'[13]Colector San Luis II'!$AB$42</f>
        <v>115.57487140895331</v>
      </c>
      <c r="H41" s="3">
        <f t="shared" si="6"/>
        <v>33.331919134757058</v>
      </c>
      <c r="J41" s="35">
        <f t="shared" si="7"/>
        <v>174.04628831875391</v>
      </c>
      <c r="K41" s="35">
        <f t="shared" si="8"/>
        <v>71.286959954570989</v>
      </c>
      <c r="L41" s="34">
        <f t="shared" si="9"/>
        <v>245.3332482733249</v>
      </c>
      <c r="M41" s="34">
        <f t="shared" si="10"/>
        <v>0.92711676794558651</v>
      </c>
      <c r="N41" s="34">
        <f t="shared" si="11"/>
        <v>451.81088906993847</v>
      </c>
    </row>
    <row r="42" spans="2:14" x14ac:dyDescent="0.3">
      <c r="B42" s="2">
        <f t="shared" si="12"/>
        <v>2034</v>
      </c>
      <c r="C42" s="3">
        <f t="shared" si="13"/>
        <v>148.90679054371037</v>
      </c>
      <c r="D42" s="3">
        <f t="shared" si="5"/>
        <v>148.90679054371037</v>
      </c>
      <c r="E42" s="3">
        <f t="shared" si="14"/>
        <v>0.96927445496088582</v>
      </c>
      <c r="F42" s="3">
        <f t="shared" si="15"/>
        <v>500.00000000000006</v>
      </c>
      <c r="G42" s="3">
        <f>+'[14]Colector San Luis II'!$AB$42</f>
        <v>117.81871438051417</v>
      </c>
      <c r="H42" s="3">
        <f t="shared" si="6"/>
        <v>31.088076163196206</v>
      </c>
      <c r="J42" s="35">
        <f t="shared" si="7"/>
        <v>177.42727026723958</v>
      </c>
      <c r="K42" s="35">
        <f t="shared" si="8"/>
        <v>67.90597800608532</v>
      </c>
      <c r="L42" s="34">
        <f t="shared" si="9"/>
        <v>245.3332482733249</v>
      </c>
      <c r="M42" s="34">
        <f t="shared" si="10"/>
        <v>0.92711676794558651</v>
      </c>
      <c r="N42" s="34">
        <f t="shared" si="11"/>
        <v>451.81088906993847</v>
      </c>
    </row>
    <row r="43" spans="2:14" x14ac:dyDescent="0.3">
      <c r="B43" s="2">
        <f t="shared" si="12"/>
        <v>2035</v>
      </c>
      <c r="C43" s="3">
        <f t="shared" si="13"/>
        <v>148.90679054371037</v>
      </c>
      <c r="D43" s="3">
        <f t="shared" si="5"/>
        <v>148.90679054371037</v>
      </c>
      <c r="E43" s="3">
        <f t="shared" si="14"/>
        <v>0.96927445496088582</v>
      </c>
      <c r="F43" s="3">
        <f t="shared" si="15"/>
        <v>500.00000000000006</v>
      </c>
      <c r="G43" s="3">
        <f>+'[15]Colector San Luis II'!$AB$42</f>
        <v>120.07927508736893</v>
      </c>
      <c r="H43" s="3">
        <f t="shared" si="6"/>
        <v>28.827515456341445</v>
      </c>
      <c r="J43" s="35">
        <f t="shared" si="7"/>
        <v>180.83350288111137</v>
      </c>
      <c r="K43" s="35">
        <f t="shared" si="8"/>
        <v>64.499745392213526</v>
      </c>
      <c r="L43" s="34">
        <f t="shared" si="9"/>
        <v>245.3332482733249</v>
      </c>
      <c r="M43" s="34">
        <f t="shared" si="10"/>
        <v>0.92711676794558651</v>
      </c>
      <c r="N43" s="34">
        <f t="shared" si="11"/>
        <v>451.81088906993847</v>
      </c>
    </row>
    <row r="44" spans="2:14" x14ac:dyDescent="0.3">
      <c r="B44" s="2">
        <f t="shared" si="12"/>
        <v>2036</v>
      </c>
      <c r="C44" s="3">
        <f t="shared" si="13"/>
        <v>148.90679054371037</v>
      </c>
      <c r="D44" s="3">
        <f t="shared" si="5"/>
        <v>148.90679054371037</v>
      </c>
      <c r="E44" s="3">
        <f t="shared" si="14"/>
        <v>0.96927445496088582</v>
      </c>
      <c r="F44" s="3">
        <f t="shared" si="15"/>
        <v>500.00000000000006</v>
      </c>
      <c r="G44" s="3">
        <f>+'[16]Colector San Luis II'!$AB$42</f>
        <v>122.36575165985471</v>
      </c>
      <c r="H44" s="3">
        <f t="shared" si="6"/>
        <v>26.541038883855663</v>
      </c>
      <c r="J44" s="35">
        <f t="shared" si="7"/>
        <v>184.2788338302025</v>
      </c>
      <c r="K44" s="35">
        <f t="shared" si="8"/>
        <v>61.054414443122397</v>
      </c>
      <c r="L44" s="34">
        <f t="shared" si="9"/>
        <v>245.3332482733249</v>
      </c>
      <c r="M44" s="34">
        <f t="shared" si="10"/>
        <v>0.92711676794558651</v>
      </c>
      <c r="N44" s="34">
        <f t="shared" si="11"/>
        <v>451.81088906993847</v>
      </c>
    </row>
    <row r="45" spans="2:14" x14ac:dyDescent="0.3">
      <c r="B45" s="2">
        <f t="shared" si="12"/>
        <v>2037</v>
      </c>
      <c r="C45" s="3">
        <f t="shared" si="13"/>
        <v>148.90679054371037</v>
      </c>
      <c r="D45" s="3">
        <f t="shared" si="5"/>
        <v>148.90679054371037</v>
      </c>
      <c r="E45" s="3">
        <f t="shared" si="14"/>
        <v>0.96927445496088582</v>
      </c>
      <c r="F45" s="3">
        <f t="shared" si="15"/>
        <v>500.00000000000006</v>
      </c>
      <c r="G45" s="3">
        <f>+'[1]Colector San Luis II'!$AB$42</f>
        <v>124.65531320749812</v>
      </c>
      <c r="H45" s="3">
        <f t="shared" si="6"/>
        <v>24.251477336212247</v>
      </c>
      <c r="J45" s="35">
        <f t="shared" si="7"/>
        <v>187.72888467380034</v>
      </c>
      <c r="K45" s="35">
        <f t="shared" si="8"/>
        <v>57.604363599524547</v>
      </c>
      <c r="L45" s="34">
        <f t="shared" si="9"/>
        <v>245.3332482733249</v>
      </c>
      <c r="M45" s="34">
        <f t="shared" si="10"/>
        <v>0.92711676794558651</v>
      </c>
      <c r="N45" s="34">
        <f t="shared" si="11"/>
        <v>451.81088906993847</v>
      </c>
    </row>
    <row r="46" spans="2:14" x14ac:dyDescent="0.3">
      <c r="M46" s="34"/>
    </row>
  </sheetData>
  <mergeCells count="10">
    <mergeCell ref="B4:B5"/>
    <mergeCell ref="C4:C5"/>
    <mergeCell ref="D4:F4"/>
    <mergeCell ref="G4:G5"/>
    <mergeCell ref="H4:H5"/>
    <mergeCell ref="B28:B29"/>
    <mergeCell ref="C28:C29"/>
    <mergeCell ref="D28:F28"/>
    <mergeCell ref="G28:G29"/>
    <mergeCell ref="H28:H29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 D31:D4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68</v>
      </c>
      <c r="E2" s="6" t="s">
        <v>7</v>
      </c>
      <c r="F2" s="7">
        <f>+'[1]Colector San Luis I'!$N$19</f>
        <v>178.69</v>
      </c>
      <c r="G2" s="8" t="s">
        <v>8</v>
      </c>
      <c r="I2" s="16" t="s">
        <v>65</v>
      </c>
      <c r="J2" s="17">
        <v>190</v>
      </c>
      <c r="K2" s="15" t="s">
        <v>66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Ruben Dario'!B6</f>
        <v>2022</v>
      </c>
      <c r="C6" s="3">
        <f>+SUMPRODUCT('[1]Colector San Luis I'!$AL$17:$AL$19,'[1]Colector San Luis I'!$M$17:$M$19)/F2*0+'[1]Colector San Luis I'!$AL$17</f>
        <v>225.94551961038727</v>
      </c>
      <c r="D6" s="3">
        <f t="shared" ref="D6:D21" si="0">+C6</f>
        <v>225.94551961038727</v>
      </c>
      <c r="E6" s="3">
        <f>D6/(0.25*PI()*(F6/1000)^2)/1000/2</f>
        <v>1.2513012313657277</v>
      </c>
      <c r="F6" s="3">
        <f>+SUMPRODUCT('[1]Colector San Luis I'!$F$17:$F$19,'[1]Colector San Luis I'!$M$17:$M$19)/F2/2</f>
        <v>339.04784822877616</v>
      </c>
      <c r="G6" s="3">
        <f>+'[2]Colector San Luis I'!$AB$19</f>
        <v>54.201347700099895</v>
      </c>
      <c r="H6" s="3">
        <f t="shared" ref="H6:H21" si="1">+D6-G6</f>
        <v>171.74417191028738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225.94551961038727</v>
      </c>
      <c r="D7" s="3">
        <f t="shared" si="0"/>
        <v>225.94551961038727</v>
      </c>
      <c r="E7" s="3">
        <f t="shared" ref="E7:F21" si="4">+E6</f>
        <v>1.2513012313657277</v>
      </c>
      <c r="F7" s="3">
        <f t="shared" si="4"/>
        <v>339.04784822877616</v>
      </c>
      <c r="G7" s="3">
        <f>+'[3]Colector San Luis I'!$AB$19</f>
        <v>55.854392606896567</v>
      </c>
      <c r="H7" s="3">
        <f t="shared" si="1"/>
        <v>170.0911270034907</v>
      </c>
      <c r="L7" s="9"/>
    </row>
    <row r="8" spans="1:12" x14ac:dyDescent="0.3">
      <c r="B8" s="2">
        <f t="shared" si="2"/>
        <v>2024</v>
      </c>
      <c r="C8" s="3">
        <f t="shared" si="3"/>
        <v>225.94551961038727</v>
      </c>
      <c r="D8" s="3">
        <f t="shared" si="0"/>
        <v>225.94551961038727</v>
      </c>
      <c r="E8" s="3">
        <f t="shared" si="4"/>
        <v>1.2513012313657277</v>
      </c>
      <c r="F8" s="3">
        <f t="shared" si="4"/>
        <v>339.04784822877616</v>
      </c>
      <c r="G8" s="3">
        <f>+'[4]Colector San Luis I'!$AB$19</f>
        <v>57.087829079130415</v>
      </c>
      <c r="H8" s="3">
        <f t="shared" si="1"/>
        <v>168.85769053125685</v>
      </c>
      <c r="L8" s="9"/>
    </row>
    <row r="9" spans="1:12" x14ac:dyDescent="0.3">
      <c r="B9" s="2">
        <f t="shared" si="2"/>
        <v>2025</v>
      </c>
      <c r="C9" s="3">
        <f t="shared" si="3"/>
        <v>225.94551961038727</v>
      </c>
      <c r="D9" s="3">
        <f t="shared" si="0"/>
        <v>225.94551961038727</v>
      </c>
      <c r="E9" s="3">
        <f t="shared" si="4"/>
        <v>1.2513012313657277</v>
      </c>
      <c r="F9" s="3">
        <f t="shared" si="4"/>
        <v>339.04784822877616</v>
      </c>
      <c r="G9" s="3">
        <f>+'[5]Colector San Luis I'!$AB$19</f>
        <v>58.32463979018285</v>
      </c>
      <c r="H9" s="3">
        <f t="shared" si="1"/>
        <v>167.62087982020441</v>
      </c>
      <c r="L9" s="9"/>
    </row>
    <row r="10" spans="1:12" x14ac:dyDescent="0.3">
      <c r="B10" s="2">
        <f t="shared" si="2"/>
        <v>2026</v>
      </c>
      <c r="C10" s="3">
        <f t="shared" si="3"/>
        <v>225.94551961038727</v>
      </c>
      <c r="D10" s="3">
        <f t="shared" si="0"/>
        <v>225.94551961038727</v>
      </c>
      <c r="E10" s="3">
        <f t="shared" si="4"/>
        <v>1.2513012313657277</v>
      </c>
      <c r="F10" s="3">
        <f t="shared" si="4"/>
        <v>339.04784822877616</v>
      </c>
      <c r="G10" s="3">
        <f>+'[6]Colector San Luis I'!$AB$19</f>
        <v>59.574076238162249</v>
      </c>
      <c r="H10" s="3">
        <f t="shared" si="1"/>
        <v>166.37144337222503</v>
      </c>
      <c r="L10" s="9"/>
    </row>
    <row r="11" spans="1:12" x14ac:dyDescent="0.3">
      <c r="B11" s="2">
        <f t="shared" si="2"/>
        <v>2027</v>
      </c>
      <c r="C11" s="3">
        <f t="shared" si="3"/>
        <v>225.94551961038727</v>
      </c>
      <c r="D11" s="3">
        <f t="shared" si="0"/>
        <v>225.94551961038727</v>
      </c>
      <c r="E11" s="3">
        <f t="shared" si="4"/>
        <v>1.2513012313657277</v>
      </c>
      <c r="F11" s="3">
        <f t="shared" si="4"/>
        <v>339.04784822877616</v>
      </c>
      <c r="G11" s="3">
        <f>+'[7]Colector San Luis I'!$AB$19</f>
        <v>60.833806041579848</v>
      </c>
      <c r="H11" s="3">
        <f t="shared" si="1"/>
        <v>165.11171356880743</v>
      </c>
      <c r="L11" s="9"/>
    </row>
    <row r="12" spans="1:12" x14ac:dyDescent="0.3">
      <c r="B12" s="2">
        <f t="shared" si="2"/>
        <v>2028</v>
      </c>
      <c r="C12" s="3">
        <f t="shared" si="3"/>
        <v>225.94551961038727</v>
      </c>
      <c r="D12" s="3">
        <f t="shared" si="0"/>
        <v>225.94551961038727</v>
      </c>
      <c r="E12" s="3">
        <f t="shared" si="4"/>
        <v>1.2513012313657277</v>
      </c>
      <c r="F12" s="3">
        <f t="shared" si="4"/>
        <v>339.04784822877616</v>
      </c>
      <c r="G12" s="3">
        <f>+'[8]Colector San Luis I'!$AB$19</f>
        <v>62.108641131683029</v>
      </c>
      <c r="H12" s="3">
        <f t="shared" si="1"/>
        <v>163.83687847870425</v>
      </c>
      <c r="L12" s="9"/>
    </row>
    <row r="13" spans="1:12" x14ac:dyDescent="0.3">
      <c r="B13" s="2">
        <f t="shared" si="2"/>
        <v>2029</v>
      </c>
      <c r="C13" s="3">
        <f t="shared" si="3"/>
        <v>225.94551961038727</v>
      </c>
      <c r="D13" s="3">
        <f t="shared" si="0"/>
        <v>225.94551961038727</v>
      </c>
      <c r="E13" s="3">
        <f t="shared" si="4"/>
        <v>1.2513012313657277</v>
      </c>
      <c r="F13" s="3">
        <f t="shared" si="4"/>
        <v>339.04784822877616</v>
      </c>
      <c r="G13" s="3">
        <f>+'[9]Colector San Luis I'!$AB$19</f>
        <v>63.386382510718981</v>
      </c>
      <c r="H13" s="3">
        <f t="shared" si="1"/>
        <v>162.55913709966828</v>
      </c>
      <c r="L13" s="9"/>
    </row>
    <row r="14" spans="1:12" x14ac:dyDescent="0.3">
      <c r="B14" s="2">
        <f t="shared" si="2"/>
        <v>2030</v>
      </c>
      <c r="C14" s="3">
        <f t="shared" si="3"/>
        <v>225.94551961038727</v>
      </c>
      <c r="D14" s="3">
        <f t="shared" si="0"/>
        <v>225.94551961038727</v>
      </c>
      <c r="E14" s="3">
        <f t="shared" si="4"/>
        <v>1.2513012313657277</v>
      </c>
      <c r="F14" s="3">
        <f t="shared" si="4"/>
        <v>339.04784822877616</v>
      </c>
      <c r="G14" s="3">
        <f>+'[10]Colector San Luis I'!$AB$19</f>
        <v>64.676781577402522</v>
      </c>
      <c r="H14" s="3">
        <f t="shared" si="1"/>
        <v>161.26873803298474</v>
      </c>
      <c r="L14" s="9"/>
    </row>
    <row r="15" spans="1:12" x14ac:dyDescent="0.3">
      <c r="B15" s="2">
        <f t="shared" si="2"/>
        <v>2031</v>
      </c>
      <c r="C15" s="3">
        <f t="shared" si="3"/>
        <v>225.94551961038727</v>
      </c>
      <c r="D15" s="3">
        <f t="shared" si="0"/>
        <v>225.94551961038727</v>
      </c>
      <c r="E15" s="3">
        <f t="shared" si="4"/>
        <v>1.2513012313657277</v>
      </c>
      <c r="F15" s="3">
        <f t="shared" si="4"/>
        <v>339.04784822877616</v>
      </c>
      <c r="G15" s="3">
        <f>+'[11]Colector San Luis I'!$AB$19</f>
        <v>65.977302850065939</v>
      </c>
      <c r="H15" s="3">
        <f t="shared" si="1"/>
        <v>159.96821676032133</v>
      </c>
      <c r="L15" s="9"/>
    </row>
    <row r="16" spans="1:12" x14ac:dyDescent="0.3">
      <c r="B16" s="2">
        <f t="shared" si="2"/>
        <v>2032</v>
      </c>
      <c r="C16" s="3">
        <f t="shared" si="3"/>
        <v>225.94551961038727</v>
      </c>
      <c r="D16" s="3">
        <f t="shared" si="0"/>
        <v>225.94551961038727</v>
      </c>
      <c r="E16" s="3">
        <f t="shared" si="4"/>
        <v>1.2513012313657277</v>
      </c>
      <c r="F16" s="3">
        <f t="shared" si="4"/>
        <v>339.04784822877616</v>
      </c>
      <c r="G16" s="3">
        <f>+'[12]Colector San Luis I'!$AB$19</f>
        <v>67.293020140851283</v>
      </c>
      <c r="H16" s="3">
        <f t="shared" si="1"/>
        <v>158.652499469536</v>
      </c>
      <c r="L16" s="9"/>
    </row>
    <row r="17" spans="2:13" x14ac:dyDescent="0.3">
      <c r="B17" s="2">
        <f t="shared" si="2"/>
        <v>2033</v>
      </c>
      <c r="C17" s="3">
        <f t="shared" si="3"/>
        <v>225.94551961038727</v>
      </c>
      <c r="D17" s="3">
        <f t="shared" si="0"/>
        <v>225.94551961038727</v>
      </c>
      <c r="E17" s="3">
        <f t="shared" si="4"/>
        <v>1.2513012313657277</v>
      </c>
      <c r="F17" s="3">
        <f t="shared" si="4"/>
        <v>339.04784822877616</v>
      </c>
      <c r="G17" s="3">
        <f>+'[13]Colector San Luis I'!$AB$19</f>
        <v>68.610998947823362</v>
      </c>
      <c r="H17" s="3">
        <f t="shared" si="1"/>
        <v>157.3345206625639</v>
      </c>
      <c r="L17" s="9"/>
    </row>
    <row r="18" spans="2:13" x14ac:dyDescent="0.3">
      <c r="B18" s="2">
        <f t="shared" si="2"/>
        <v>2034</v>
      </c>
      <c r="C18" s="3">
        <f t="shared" si="3"/>
        <v>225.94551961038727</v>
      </c>
      <c r="D18" s="3">
        <f t="shared" si="0"/>
        <v>225.94551961038727</v>
      </c>
      <c r="E18" s="3">
        <f t="shared" si="4"/>
        <v>1.2513012313657277</v>
      </c>
      <c r="F18" s="3">
        <f t="shared" si="4"/>
        <v>339.04784822877616</v>
      </c>
      <c r="G18" s="3">
        <f>+'[14]Colector San Luis I'!$AB$19</f>
        <v>69.941785094850133</v>
      </c>
      <c r="H18" s="3">
        <f t="shared" si="1"/>
        <v>156.00373451553713</v>
      </c>
      <c r="L18" s="9"/>
    </row>
    <row r="19" spans="2:13" x14ac:dyDescent="0.3">
      <c r="B19" s="2">
        <f t="shared" si="2"/>
        <v>2035</v>
      </c>
      <c r="C19" s="3">
        <f t="shared" si="3"/>
        <v>225.94551961038727</v>
      </c>
      <c r="D19" s="3">
        <f t="shared" si="0"/>
        <v>225.94551961038727</v>
      </c>
      <c r="E19" s="3">
        <f t="shared" si="4"/>
        <v>1.2513012313657277</v>
      </c>
      <c r="F19" s="3">
        <f t="shared" si="4"/>
        <v>339.04784822877616</v>
      </c>
      <c r="G19" s="3">
        <f>+'[15]Colector San Luis I'!$AB$19</f>
        <v>71.282453849376211</v>
      </c>
      <c r="H19" s="3">
        <f t="shared" si="1"/>
        <v>154.66306576101107</v>
      </c>
      <c r="L19" s="9"/>
    </row>
    <row r="20" spans="2:13" x14ac:dyDescent="0.3">
      <c r="B20" s="2">
        <f t="shared" si="2"/>
        <v>2036</v>
      </c>
      <c r="C20" s="3">
        <f t="shared" si="3"/>
        <v>225.94551961038727</v>
      </c>
      <c r="D20" s="3">
        <f t="shared" si="0"/>
        <v>225.94551961038727</v>
      </c>
      <c r="E20" s="3">
        <f t="shared" si="4"/>
        <v>1.2513012313657277</v>
      </c>
      <c r="F20" s="3">
        <f t="shared" si="4"/>
        <v>339.04784822877616</v>
      </c>
      <c r="G20" s="3">
        <f>+'[16]Colector San Luis I'!$AB$19</f>
        <v>72.638468651194444</v>
      </c>
      <c r="H20" s="3">
        <f t="shared" si="1"/>
        <v>153.30705095919282</v>
      </c>
      <c r="L20" s="9"/>
    </row>
    <row r="21" spans="2:13" x14ac:dyDescent="0.3">
      <c r="B21" s="2">
        <f t="shared" si="2"/>
        <v>2037</v>
      </c>
      <c r="C21" s="3">
        <f t="shared" si="3"/>
        <v>225.94551961038727</v>
      </c>
      <c r="D21" s="3">
        <f t="shared" si="0"/>
        <v>225.94551961038727</v>
      </c>
      <c r="E21" s="3">
        <f t="shared" si="4"/>
        <v>1.2513012313657277</v>
      </c>
      <c r="F21" s="3">
        <f t="shared" si="4"/>
        <v>339.04784822877616</v>
      </c>
      <c r="G21" s="3">
        <f>+'[1]Colector San Luis I'!$AB$19</f>
        <v>73.996274381360877</v>
      </c>
      <c r="H21" s="3">
        <f t="shared" si="1"/>
        <v>151.94924522902639</v>
      </c>
      <c r="I21" s="13">
        <f>+G21/G6-1</f>
        <v>0.36521096838380829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81</v>
      </c>
      <c r="E2" s="6" t="s">
        <v>7</v>
      </c>
      <c r="F2" s="7">
        <f>+'[1]Colector Ruben Dario'!$N$48</f>
        <v>1892.0159999999998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San Pablo'!B6</f>
        <v>2022</v>
      </c>
      <c r="C6" s="3">
        <f>+SUMPRODUCT('[1]Colector Ruben Dario'!$AL$17:$AL$48,'[1]Colector Ruben Dario'!$M$17:$M$48)/F2</f>
        <v>99.611296217410995</v>
      </c>
      <c r="D6" s="3">
        <f t="shared" ref="D6:D21" si="0">+C6</f>
        <v>99.611296217410995</v>
      </c>
      <c r="E6" s="3">
        <f>D6/(0.25*PI()*(F6/1000)^2)/1000</f>
        <v>1.0347671331509252</v>
      </c>
      <c r="F6" s="3">
        <f>+SUMPRODUCT('[1]Colector Ruben Dario'!$F$17:$F$48,'[1]Colector Ruben Dario'!$M$17:$M$48)/F2</f>
        <v>350.0967201123035</v>
      </c>
      <c r="G6" s="3">
        <f>+'[2]Colector Ruben Dario'!$AB$48</f>
        <v>73.4183907203861</v>
      </c>
      <c r="H6" s="3">
        <f t="shared" ref="H6:H21" si="1">+D6-G6</f>
        <v>26.192905497024896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99.611296217410995</v>
      </c>
      <c r="D7" s="3">
        <f t="shared" si="0"/>
        <v>99.611296217410995</v>
      </c>
      <c r="E7" s="3">
        <f t="shared" ref="E7:F21" si="4">+E6</f>
        <v>1.0347671331509252</v>
      </c>
      <c r="F7" s="3">
        <f t="shared" si="4"/>
        <v>350.0967201123035</v>
      </c>
      <c r="G7" s="3">
        <f>+'[3]Colector Ruben Dario'!$AB$48</f>
        <v>75.620799842804644</v>
      </c>
      <c r="H7" s="3">
        <f t="shared" si="1"/>
        <v>23.990496374606352</v>
      </c>
      <c r="L7" s="9"/>
    </row>
    <row r="8" spans="1:12" x14ac:dyDescent="0.3">
      <c r="B8" s="2">
        <f t="shared" si="2"/>
        <v>2024</v>
      </c>
      <c r="C8" s="3">
        <f t="shared" si="3"/>
        <v>99.611296217410995</v>
      </c>
      <c r="D8" s="3">
        <f t="shared" si="0"/>
        <v>99.611296217410995</v>
      </c>
      <c r="E8" s="3">
        <f t="shared" si="4"/>
        <v>1.0347671331509252</v>
      </c>
      <c r="F8" s="3">
        <f t="shared" si="4"/>
        <v>350.0967201123035</v>
      </c>
      <c r="G8" s="3">
        <f>+'[4]Colector Ruben Dario'!$AB$48</f>
        <v>77.256659839746476</v>
      </c>
      <c r="H8" s="3">
        <f t="shared" si="1"/>
        <v>22.354636377664519</v>
      </c>
      <c r="L8" s="9"/>
    </row>
    <row r="9" spans="1:12" x14ac:dyDescent="0.3">
      <c r="B9" s="2">
        <f t="shared" si="2"/>
        <v>2025</v>
      </c>
      <c r="C9" s="3">
        <f t="shared" si="3"/>
        <v>99.611296217410995</v>
      </c>
      <c r="D9" s="3">
        <f t="shared" si="0"/>
        <v>99.611296217410995</v>
      </c>
      <c r="E9" s="3">
        <f t="shared" si="4"/>
        <v>1.0347671331509252</v>
      </c>
      <c r="F9" s="3">
        <f t="shared" si="4"/>
        <v>350.0967201123035</v>
      </c>
      <c r="G9" s="3">
        <f>+'[5]Colector Ruben Dario'!$AB$48</f>
        <v>78.897009585640546</v>
      </c>
      <c r="H9" s="3">
        <f t="shared" si="1"/>
        <v>20.714286631770449</v>
      </c>
      <c r="L9" s="9"/>
    </row>
    <row r="10" spans="1:12" x14ac:dyDescent="0.3">
      <c r="B10" s="2">
        <f t="shared" si="2"/>
        <v>2026</v>
      </c>
      <c r="C10" s="3">
        <f t="shared" si="3"/>
        <v>99.611296217410995</v>
      </c>
      <c r="D10" s="3">
        <f t="shared" si="0"/>
        <v>99.611296217410995</v>
      </c>
      <c r="E10" s="3">
        <f t="shared" si="4"/>
        <v>1.0347671331509252</v>
      </c>
      <c r="F10" s="3">
        <f t="shared" si="4"/>
        <v>350.0967201123035</v>
      </c>
      <c r="G10" s="3">
        <f>+'[6]Colector Ruben Dario'!$AB$48</f>
        <v>80.55428586209166</v>
      </c>
      <c r="H10" s="3">
        <f t="shared" si="1"/>
        <v>19.057010355319335</v>
      </c>
      <c r="L10" s="9"/>
    </row>
    <row r="11" spans="1:12" x14ac:dyDescent="0.3">
      <c r="B11" s="2">
        <f t="shared" si="2"/>
        <v>2027</v>
      </c>
      <c r="C11" s="3">
        <f t="shared" si="3"/>
        <v>99.611296217410995</v>
      </c>
      <c r="D11" s="3">
        <f t="shared" si="0"/>
        <v>99.611296217410995</v>
      </c>
      <c r="E11" s="3">
        <f t="shared" si="4"/>
        <v>1.0347671331509252</v>
      </c>
      <c r="F11" s="3">
        <f t="shared" si="4"/>
        <v>350.0967201123035</v>
      </c>
      <c r="G11" s="3">
        <f>+'[7]Colector Ruben Dario'!$AB$48</f>
        <v>82.225367430241889</v>
      </c>
      <c r="H11" s="3">
        <f t="shared" si="1"/>
        <v>17.385928787169107</v>
      </c>
      <c r="L11" s="9"/>
    </row>
    <row r="12" spans="1:12" x14ac:dyDescent="0.3">
      <c r="B12" s="2">
        <f t="shared" si="2"/>
        <v>2028</v>
      </c>
      <c r="C12" s="3">
        <f t="shared" si="3"/>
        <v>99.611296217410995</v>
      </c>
      <c r="D12" s="3">
        <f t="shared" si="0"/>
        <v>99.611296217410995</v>
      </c>
      <c r="E12" s="3">
        <f t="shared" si="4"/>
        <v>1.0347671331509252</v>
      </c>
      <c r="F12" s="3">
        <f t="shared" si="4"/>
        <v>350.0967201123035</v>
      </c>
      <c r="G12" s="3">
        <f>+'[8]Colector Ruben Dario'!$AB$48</f>
        <v>83.916724924177245</v>
      </c>
      <c r="H12" s="3">
        <f t="shared" si="1"/>
        <v>15.69457129323375</v>
      </c>
      <c r="L12" s="9"/>
    </row>
    <row r="13" spans="1:12" x14ac:dyDescent="0.3">
      <c r="B13" s="2">
        <f t="shared" si="2"/>
        <v>2029</v>
      </c>
      <c r="C13" s="3">
        <f t="shared" si="3"/>
        <v>99.611296217410995</v>
      </c>
      <c r="D13" s="3">
        <f t="shared" si="0"/>
        <v>99.611296217410995</v>
      </c>
      <c r="E13" s="3">
        <f t="shared" si="4"/>
        <v>1.0347671331509252</v>
      </c>
      <c r="F13" s="3">
        <f t="shared" si="4"/>
        <v>350.0967201123035</v>
      </c>
      <c r="G13" s="3">
        <f>+'[9]Colector Ruben Dario'!$AB$48</f>
        <v>85.611942776818324</v>
      </c>
      <c r="H13" s="3">
        <f t="shared" si="1"/>
        <v>13.999353440592671</v>
      </c>
      <c r="L13" s="9"/>
    </row>
    <row r="14" spans="1:12" x14ac:dyDescent="0.3">
      <c r="B14" s="2">
        <f t="shared" si="2"/>
        <v>2030</v>
      </c>
      <c r="C14" s="3">
        <f t="shared" si="3"/>
        <v>99.611296217410995</v>
      </c>
      <c r="D14" s="3">
        <f t="shared" si="0"/>
        <v>99.611296217410995</v>
      </c>
      <c r="E14" s="3">
        <f t="shared" si="4"/>
        <v>1.0347671331509252</v>
      </c>
      <c r="F14" s="3">
        <f t="shared" si="4"/>
        <v>350.0967201123035</v>
      </c>
      <c r="G14" s="3">
        <f>+'[10]Colector Ruben Dario'!$AB$48</f>
        <v>87.324133679897145</v>
      </c>
      <c r="H14" s="3">
        <f t="shared" si="1"/>
        <v>12.287162537513851</v>
      </c>
      <c r="L14" s="9"/>
    </row>
    <row r="15" spans="1:12" x14ac:dyDescent="0.3">
      <c r="B15" s="2">
        <f t="shared" si="2"/>
        <v>2031</v>
      </c>
      <c r="C15" s="3">
        <f t="shared" si="3"/>
        <v>99.611296217410995</v>
      </c>
      <c r="D15" s="3">
        <f t="shared" si="0"/>
        <v>99.611296217410995</v>
      </c>
      <c r="E15" s="3">
        <f t="shared" si="4"/>
        <v>1.0347671331509252</v>
      </c>
      <c r="F15" s="3">
        <f t="shared" si="4"/>
        <v>350.0967201123035</v>
      </c>
      <c r="G15" s="3">
        <f>+'[11]Colector Ruben Dario'!$AB$48</f>
        <v>89.071229994637193</v>
      </c>
      <c r="H15" s="3">
        <f t="shared" si="1"/>
        <v>10.540066222773802</v>
      </c>
      <c r="L15" s="9"/>
    </row>
    <row r="16" spans="1:12" x14ac:dyDescent="0.3">
      <c r="B16" s="2">
        <f t="shared" si="2"/>
        <v>2032</v>
      </c>
      <c r="C16" s="3">
        <f t="shared" si="3"/>
        <v>99.611296217410995</v>
      </c>
      <c r="D16" s="3">
        <f t="shared" si="0"/>
        <v>99.611296217410995</v>
      </c>
      <c r="E16" s="3">
        <f t="shared" si="4"/>
        <v>1.0347671331509252</v>
      </c>
      <c r="F16" s="3">
        <f t="shared" si="4"/>
        <v>350.0967201123035</v>
      </c>
      <c r="G16" s="3">
        <f>+'[12]Colector Ruben Dario'!$AB$48</f>
        <v>90.839647101124896</v>
      </c>
      <c r="H16" s="3">
        <f t="shared" si="1"/>
        <v>8.771649116286099</v>
      </c>
      <c r="L16" s="9"/>
    </row>
    <row r="17" spans="2:13" x14ac:dyDescent="0.3">
      <c r="B17" s="2">
        <f t="shared" si="2"/>
        <v>2033</v>
      </c>
      <c r="C17" s="3">
        <f t="shared" si="3"/>
        <v>99.611296217410995</v>
      </c>
      <c r="D17" s="3">
        <f t="shared" si="0"/>
        <v>99.611296217410995</v>
      </c>
      <c r="E17" s="3">
        <f t="shared" si="4"/>
        <v>1.0347671331509252</v>
      </c>
      <c r="F17" s="3">
        <f t="shared" si="4"/>
        <v>350.0967201123035</v>
      </c>
      <c r="G17" s="3">
        <f>+'[13]Colector Ruben Dario'!$AB$48</f>
        <v>92.610840745461161</v>
      </c>
      <c r="H17" s="3">
        <f t="shared" si="1"/>
        <v>7.0004554719498344</v>
      </c>
      <c r="L17" s="9"/>
    </row>
    <row r="18" spans="2:13" x14ac:dyDescent="0.3">
      <c r="B18" s="2">
        <f t="shared" si="2"/>
        <v>2034</v>
      </c>
      <c r="C18" s="3">
        <f t="shared" si="3"/>
        <v>99.611296217410995</v>
      </c>
      <c r="D18" s="3">
        <f t="shared" si="0"/>
        <v>99.611296217410995</v>
      </c>
      <c r="E18" s="3">
        <f t="shared" si="4"/>
        <v>1.0347671331509252</v>
      </c>
      <c r="F18" s="3">
        <f t="shared" si="4"/>
        <v>350.0967201123035</v>
      </c>
      <c r="G18" s="3">
        <f>+'[14]Colector Ruben Dario'!$AB$48</f>
        <v>94.399066587886921</v>
      </c>
      <c r="H18" s="3">
        <f t="shared" si="1"/>
        <v>5.2122296295240744</v>
      </c>
      <c r="L18" s="9"/>
    </row>
    <row r="19" spans="2:13" x14ac:dyDescent="0.3">
      <c r="B19" s="2">
        <f t="shared" si="2"/>
        <v>2035</v>
      </c>
      <c r="C19" s="3">
        <f t="shared" si="3"/>
        <v>99.611296217410995</v>
      </c>
      <c r="D19" s="3">
        <f t="shared" si="0"/>
        <v>99.611296217410995</v>
      </c>
      <c r="E19" s="3">
        <f t="shared" si="4"/>
        <v>1.0347671331509252</v>
      </c>
      <c r="F19" s="3">
        <f t="shared" si="4"/>
        <v>350.0967201123035</v>
      </c>
      <c r="G19" s="3">
        <f>+'[15]Colector Ruben Dario'!$AB$48</f>
        <v>96.200347445323573</v>
      </c>
      <c r="H19" s="3">
        <f t="shared" si="1"/>
        <v>3.4109487720874228</v>
      </c>
      <c r="L19" s="9"/>
    </row>
    <row r="20" spans="2:13" x14ac:dyDescent="0.3">
      <c r="B20" s="2">
        <f t="shared" si="2"/>
        <v>2036</v>
      </c>
      <c r="C20" s="3">
        <f t="shared" si="3"/>
        <v>99.611296217410995</v>
      </c>
      <c r="D20" s="3">
        <f t="shared" si="0"/>
        <v>99.611296217410995</v>
      </c>
      <c r="E20" s="3">
        <f t="shared" si="4"/>
        <v>1.0347671331509252</v>
      </c>
      <c r="F20" s="3">
        <f t="shared" si="4"/>
        <v>350.0967201123035</v>
      </c>
      <c r="G20" s="3">
        <f>+'[16]Colector Ruben Dario'!$AB$48</f>
        <v>98.022075736315003</v>
      </c>
      <c r="H20" s="3">
        <f t="shared" si="1"/>
        <v>1.5892204810959925</v>
      </c>
      <c r="L20" s="9"/>
    </row>
    <row r="21" spans="2:13" x14ac:dyDescent="0.3">
      <c r="B21" s="2">
        <f t="shared" si="2"/>
        <v>2037</v>
      </c>
      <c r="C21" s="3">
        <f t="shared" si="3"/>
        <v>99.611296217410995</v>
      </c>
      <c r="D21" s="3">
        <f t="shared" si="0"/>
        <v>99.611296217410995</v>
      </c>
      <c r="E21" s="3">
        <f t="shared" si="4"/>
        <v>1.0347671331509252</v>
      </c>
      <c r="F21" s="3">
        <f t="shared" si="4"/>
        <v>350.0967201123035</v>
      </c>
      <c r="G21" s="3">
        <f>+'[1]Colector Ruben Dario'!$AB$48</f>
        <v>99.845943832483201</v>
      </c>
      <c r="H21" s="3">
        <f t="shared" si="1"/>
        <v>-0.23464761507220544</v>
      </c>
      <c r="I21" s="13">
        <f>+G21/G6-1</f>
        <v>0.35995821827185548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2:M23"/>
  <sheetViews>
    <sheetView showGridLines="0" zoomScale="85" zoomScaleNormal="90" workbookViewId="0">
      <selection activeCell="C6" sqref="C6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39</v>
      </c>
      <c r="E2" s="6" t="s">
        <v>7</v>
      </c>
      <c r="F2" s="7">
        <f>+'[1]Colector San Pablo'!$N$34</f>
        <v>678.38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San Miguel'!B6</f>
        <v>2022</v>
      </c>
      <c r="C6" s="3">
        <f>+SUMPRODUCT('[1]Colector San Pablo'!$AL$17:$AL$34,'[1]Colector San Pablo'!$M$17:$M$34)/F2</f>
        <v>24.87533684670403</v>
      </c>
      <c r="D6" s="3">
        <f t="shared" ref="D6:D21" si="0">+C6</f>
        <v>24.87533684670403</v>
      </c>
      <c r="E6" s="3">
        <f>D6/(0.25*PI()*(F6/1000)^2)/1000</f>
        <v>0.89421067650890518</v>
      </c>
      <c r="F6" s="3">
        <f>+SUMPRODUCT('[1]Colector San Pablo'!$F$17:$F$34,'[1]Colector San Pablo'!$M$17:$M$34)/F2</f>
        <v>188.19999999999996</v>
      </c>
      <c r="G6" s="3">
        <f>+'[2]Colector San Pablo'!$AB$34</f>
        <v>5.3483619328543739</v>
      </c>
      <c r="H6" s="3">
        <f t="shared" ref="H6:H21" si="1">+D6-G6</f>
        <v>19.526974913849656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24.87533684670403</v>
      </c>
      <c r="D7" s="3">
        <f t="shared" si="0"/>
        <v>24.87533684670403</v>
      </c>
      <c r="E7" s="3">
        <f t="shared" ref="E7:F21" si="4">+E6</f>
        <v>0.89421067650890518</v>
      </c>
      <c r="F7" s="3">
        <f t="shared" si="4"/>
        <v>188.19999999999996</v>
      </c>
      <c r="G7" s="3">
        <f>+'[3]Colector San Pablo'!$AB$34</f>
        <v>5.3483619328543739</v>
      </c>
      <c r="H7" s="3">
        <f t="shared" si="1"/>
        <v>19.526974913849656</v>
      </c>
      <c r="L7" s="9"/>
    </row>
    <row r="8" spans="1:12" x14ac:dyDescent="0.3">
      <c r="B8" s="2">
        <f t="shared" si="2"/>
        <v>2024</v>
      </c>
      <c r="C8" s="3">
        <f t="shared" si="3"/>
        <v>24.87533684670403</v>
      </c>
      <c r="D8" s="3">
        <f t="shared" si="0"/>
        <v>24.87533684670403</v>
      </c>
      <c r="E8" s="3">
        <f t="shared" si="4"/>
        <v>0.89421067650890518</v>
      </c>
      <c r="F8" s="3">
        <f t="shared" si="4"/>
        <v>188.19999999999996</v>
      </c>
      <c r="G8" s="3">
        <f>+'[4]Colector San Pablo'!$AB$34</f>
        <v>5.3483619328543739</v>
      </c>
      <c r="H8" s="3">
        <f t="shared" si="1"/>
        <v>19.526974913849656</v>
      </c>
      <c r="L8" s="9"/>
    </row>
    <row r="9" spans="1:12" x14ac:dyDescent="0.3">
      <c r="B9" s="2">
        <f t="shared" si="2"/>
        <v>2025</v>
      </c>
      <c r="C9" s="3">
        <f t="shared" si="3"/>
        <v>24.87533684670403</v>
      </c>
      <c r="D9" s="3">
        <f t="shared" si="0"/>
        <v>24.87533684670403</v>
      </c>
      <c r="E9" s="3">
        <f t="shared" si="4"/>
        <v>0.89421067650890518</v>
      </c>
      <c r="F9" s="3">
        <f t="shared" si="4"/>
        <v>188.19999999999996</v>
      </c>
      <c r="G9" s="3">
        <f>+'[5]Colector San Pablo'!$AB$34</f>
        <v>5.3483619328543739</v>
      </c>
      <c r="H9" s="3">
        <f t="shared" si="1"/>
        <v>19.526974913849656</v>
      </c>
      <c r="L9" s="9"/>
    </row>
    <row r="10" spans="1:12" x14ac:dyDescent="0.3">
      <c r="B10" s="2">
        <f t="shared" si="2"/>
        <v>2026</v>
      </c>
      <c r="C10" s="3">
        <f t="shared" si="3"/>
        <v>24.87533684670403</v>
      </c>
      <c r="D10" s="3">
        <f t="shared" si="0"/>
        <v>24.87533684670403</v>
      </c>
      <c r="E10" s="3">
        <f t="shared" si="4"/>
        <v>0.89421067650890518</v>
      </c>
      <c r="F10" s="3">
        <f t="shared" si="4"/>
        <v>188.19999999999996</v>
      </c>
      <c r="G10" s="3">
        <f>+'[6]Colector San Pablo'!$AB$34</f>
        <v>5.3483619328543739</v>
      </c>
      <c r="H10" s="3">
        <f t="shared" si="1"/>
        <v>19.526974913849656</v>
      </c>
      <c r="L10" s="9"/>
    </row>
    <row r="11" spans="1:12" x14ac:dyDescent="0.3">
      <c r="B11" s="2">
        <f t="shared" si="2"/>
        <v>2027</v>
      </c>
      <c r="C11" s="3">
        <f t="shared" si="3"/>
        <v>24.87533684670403</v>
      </c>
      <c r="D11" s="3">
        <f t="shared" si="0"/>
        <v>24.87533684670403</v>
      </c>
      <c r="E11" s="3">
        <f t="shared" si="4"/>
        <v>0.89421067650890518</v>
      </c>
      <c r="F11" s="3">
        <f t="shared" si="4"/>
        <v>188.19999999999996</v>
      </c>
      <c r="G11" s="3">
        <f>+'[7]Colector San Pablo'!$AB$34</f>
        <v>5.3483619328543739</v>
      </c>
      <c r="H11" s="3">
        <f t="shared" si="1"/>
        <v>19.526974913849656</v>
      </c>
      <c r="L11" s="9"/>
    </row>
    <row r="12" spans="1:12" x14ac:dyDescent="0.3">
      <c r="B12" s="2">
        <f t="shared" si="2"/>
        <v>2028</v>
      </c>
      <c r="C12" s="3">
        <f t="shared" si="3"/>
        <v>24.87533684670403</v>
      </c>
      <c r="D12" s="3">
        <f t="shared" si="0"/>
        <v>24.87533684670403</v>
      </c>
      <c r="E12" s="3">
        <f t="shared" si="4"/>
        <v>0.89421067650890518</v>
      </c>
      <c r="F12" s="3">
        <f t="shared" si="4"/>
        <v>188.19999999999996</v>
      </c>
      <c r="G12" s="3">
        <f>+'[8]Colector San Pablo'!$AB$34</f>
        <v>5.3483619328543739</v>
      </c>
      <c r="H12" s="3">
        <f t="shared" si="1"/>
        <v>19.526974913849656</v>
      </c>
      <c r="L12" s="9"/>
    </row>
    <row r="13" spans="1:12" x14ac:dyDescent="0.3">
      <c r="B13" s="2">
        <f t="shared" si="2"/>
        <v>2029</v>
      </c>
      <c r="C13" s="3">
        <f t="shared" si="3"/>
        <v>24.87533684670403</v>
      </c>
      <c r="D13" s="3">
        <f t="shared" si="0"/>
        <v>24.87533684670403</v>
      </c>
      <c r="E13" s="3">
        <f t="shared" si="4"/>
        <v>0.89421067650890518</v>
      </c>
      <c r="F13" s="3">
        <f t="shared" si="4"/>
        <v>188.19999999999996</v>
      </c>
      <c r="G13" s="3">
        <f>+'[9]Colector San Pablo'!$AB$34</f>
        <v>5.3483619328543739</v>
      </c>
      <c r="H13" s="3">
        <f t="shared" si="1"/>
        <v>19.526974913849656</v>
      </c>
      <c r="L13" s="9"/>
    </row>
    <row r="14" spans="1:12" x14ac:dyDescent="0.3">
      <c r="B14" s="2">
        <f t="shared" si="2"/>
        <v>2030</v>
      </c>
      <c r="C14" s="3">
        <f t="shared" si="3"/>
        <v>24.87533684670403</v>
      </c>
      <c r="D14" s="3">
        <f t="shared" si="0"/>
        <v>24.87533684670403</v>
      </c>
      <c r="E14" s="3">
        <f t="shared" si="4"/>
        <v>0.89421067650890518</v>
      </c>
      <c r="F14" s="3">
        <f t="shared" si="4"/>
        <v>188.19999999999996</v>
      </c>
      <c r="G14" s="3">
        <f>+'[10]Colector San Pablo'!$AB$34</f>
        <v>5.3483619328543739</v>
      </c>
      <c r="H14" s="3">
        <f t="shared" si="1"/>
        <v>19.526974913849656</v>
      </c>
      <c r="L14" s="9"/>
    </row>
    <row r="15" spans="1:12" x14ac:dyDescent="0.3">
      <c r="B15" s="2">
        <f t="shared" si="2"/>
        <v>2031</v>
      </c>
      <c r="C15" s="3">
        <f t="shared" si="3"/>
        <v>24.87533684670403</v>
      </c>
      <c r="D15" s="3">
        <f t="shared" si="0"/>
        <v>24.87533684670403</v>
      </c>
      <c r="E15" s="3">
        <f t="shared" si="4"/>
        <v>0.89421067650890518</v>
      </c>
      <c r="F15" s="3">
        <f t="shared" si="4"/>
        <v>188.19999999999996</v>
      </c>
      <c r="G15" s="3">
        <f>+'[11]Colector San Pablo'!$AB$34</f>
        <v>5.3483619328543739</v>
      </c>
      <c r="H15" s="3">
        <f t="shared" si="1"/>
        <v>19.526974913849656</v>
      </c>
      <c r="L15" s="9"/>
    </row>
    <row r="16" spans="1:12" x14ac:dyDescent="0.3">
      <c r="B16" s="2">
        <f t="shared" si="2"/>
        <v>2032</v>
      </c>
      <c r="C16" s="3">
        <f t="shared" si="3"/>
        <v>24.87533684670403</v>
      </c>
      <c r="D16" s="3">
        <f t="shared" si="0"/>
        <v>24.87533684670403</v>
      </c>
      <c r="E16" s="3">
        <f t="shared" si="4"/>
        <v>0.89421067650890518</v>
      </c>
      <c r="F16" s="3">
        <f t="shared" si="4"/>
        <v>188.19999999999996</v>
      </c>
      <c r="G16" s="3">
        <f>+'[12]Colector San Pablo'!$AB$34</f>
        <v>5.3483619328543739</v>
      </c>
      <c r="H16" s="3">
        <f t="shared" si="1"/>
        <v>19.526974913849656</v>
      </c>
      <c r="L16" s="9"/>
    </row>
    <row r="17" spans="2:13" x14ac:dyDescent="0.3">
      <c r="B17" s="2">
        <f t="shared" si="2"/>
        <v>2033</v>
      </c>
      <c r="C17" s="3">
        <f t="shared" si="3"/>
        <v>24.87533684670403</v>
      </c>
      <c r="D17" s="3">
        <f t="shared" si="0"/>
        <v>24.87533684670403</v>
      </c>
      <c r="E17" s="3">
        <f t="shared" si="4"/>
        <v>0.89421067650890518</v>
      </c>
      <c r="F17" s="3">
        <f t="shared" si="4"/>
        <v>188.19999999999996</v>
      </c>
      <c r="G17" s="3">
        <f>+'[13]Colector San Pablo'!$AB$34</f>
        <v>5.3483619328543739</v>
      </c>
      <c r="H17" s="3">
        <f t="shared" si="1"/>
        <v>19.526974913849656</v>
      </c>
      <c r="L17" s="9"/>
    </row>
    <row r="18" spans="2:13" x14ac:dyDescent="0.3">
      <c r="B18" s="2">
        <f t="shared" si="2"/>
        <v>2034</v>
      </c>
      <c r="C18" s="3">
        <f t="shared" si="3"/>
        <v>24.87533684670403</v>
      </c>
      <c r="D18" s="3">
        <f t="shared" si="0"/>
        <v>24.87533684670403</v>
      </c>
      <c r="E18" s="3">
        <f t="shared" si="4"/>
        <v>0.89421067650890518</v>
      </c>
      <c r="F18" s="3">
        <f t="shared" si="4"/>
        <v>188.19999999999996</v>
      </c>
      <c r="G18" s="3">
        <f>+'[14]Colector San Pablo'!$AB$34</f>
        <v>5.3483619328543739</v>
      </c>
      <c r="H18" s="3">
        <f t="shared" si="1"/>
        <v>19.526974913849656</v>
      </c>
      <c r="L18" s="9"/>
    </row>
    <row r="19" spans="2:13" x14ac:dyDescent="0.3">
      <c r="B19" s="2">
        <f t="shared" si="2"/>
        <v>2035</v>
      </c>
      <c r="C19" s="3">
        <f t="shared" si="3"/>
        <v>24.87533684670403</v>
      </c>
      <c r="D19" s="3">
        <f t="shared" si="0"/>
        <v>24.87533684670403</v>
      </c>
      <c r="E19" s="3">
        <f t="shared" si="4"/>
        <v>0.89421067650890518</v>
      </c>
      <c r="F19" s="3">
        <f t="shared" si="4"/>
        <v>188.19999999999996</v>
      </c>
      <c r="G19" s="3">
        <f>+'[15]Colector San Pablo'!$AB$34</f>
        <v>5.3483619328543739</v>
      </c>
      <c r="H19" s="3">
        <f t="shared" si="1"/>
        <v>19.526974913849656</v>
      </c>
      <c r="L19" s="9"/>
    </row>
    <row r="20" spans="2:13" x14ac:dyDescent="0.3">
      <c r="B20" s="2">
        <f t="shared" si="2"/>
        <v>2036</v>
      </c>
      <c r="C20" s="3">
        <f t="shared" si="3"/>
        <v>24.87533684670403</v>
      </c>
      <c r="D20" s="3">
        <f t="shared" si="0"/>
        <v>24.87533684670403</v>
      </c>
      <c r="E20" s="3">
        <f t="shared" si="4"/>
        <v>0.89421067650890518</v>
      </c>
      <c r="F20" s="3">
        <f t="shared" si="4"/>
        <v>188.19999999999996</v>
      </c>
      <c r="G20" s="3">
        <f>+'[16]Colector San Pablo'!$AB$34</f>
        <v>5.3483619328543739</v>
      </c>
      <c r="H20" s="3">
        <f t="shared" si="1"/>
        <v>19.526974913849656</v>
      </c>
      <c r="L20" s="9"/>
    </row>
    <row r="21" spans="2:13" x14ac:dyDescent="0.3">
      <c r="B21" s="2">
        <f t="shared" si="2"/>
        <v>2037</v>
      </c>
      <c r="C21" s="3">
        <f t="shared" si="3"/>
        <v>24.87533684670403</v>
      </c>
      <c r="D21" s="3">
        <f t="shared" si="0"/>
        <v>24.87533684670403</v>
      </c>
      <c r="E21" s="3">
        <f t="shared" si="4"/>
        <v>0.89421067650890518</v>
      </c>
      <c r="F21" s="3">
        <f t="shared" si="4"/>
        <v>188.19999999999996</v>
      </c>
      <c r="G21" s="3">
        <f>+'[1]Colector San Pablo'!$AB$34</f>
        <v>5.3483619328543739</v>
      </c>
      <c r="H21" s="3">
        <f t="shared" si="1"/>
        <v>19.526974913849656</v>
      </c>
      <c r="I21" s="13">
        <f>+G21/G6-1</f>
        <v>0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2:M23"/>
  <sheetViews>
    <sheetView showGridLines="0" zoomScale="85" zoomScaleNormal="90" workbookViewId="0">
      <selection activeCell="C6" sqref="C6:H21"/>
    </sheetView>
  </sheetViews>
  <sheetFormatPr baseColWidth="10" defaultColWidth="11.44140625" defaultRowHeight="13.2" x14ac:dyDescent="0.3"/>
  <cols>
    <col min="1" max="1" width="5.88671875" style="12" customWidth="1"/>
    <col min="2" max="16384" width="11.44140625" style="12"/>
  </cols>
  <sheetData>
    <row r="2" spans="1:12" x14ac:dyDescent="0.3">
      <c r="B2" s="5" t="s">
        <v>63</v>
      </c>
      <c r="E2" s="6" t="s">
        <v>7</v>
      </c>
      <c r="F2" s="7">
        <f>+'[1]Colector San Miguel'!$N$25</f>
        <v>512.08000000000004</v>
      </c>
      <c r="G2" s="8" t="s">
        <v>8</v>
      </c>
    </row>
    <row r="4" spans="1:12" x14ac:dyDescent="0.3">
      <c r="B4" s="42" t="s">
        <v>0</v>
      </c>
      <c r="C4" s="42" t="s">
        <v>20</v>
      </c>
      <c r="D4" s="42" t="s">
        <v>1</v>
      </c>
      <c r="E4" s="42"/>
      <c r="F4" s="42"/>
      <c r="G4" s="42" t="s">
        <v>21</v>
      </c>
      <c r="H4" s="42" t="s">
        <v>2</v>
      </c>
    </row>
    <row r="5" spans="1:12" x14ac:dyDescent="0.3">
      <c r="B5" s="42"/>
      <c r="C5" s="42"/>
      <c r="D5" s="18" t="s">
        <v>3</v>
      </c>
      <c r="E5" s="18" t="s">
        <v>4</v>
      </c>
      <c r="F5" s="18" t="s">
        <v>5</v>
      </c>
      <c r="G5" s="42"/>
      <c r="H5" s="42"/>
      <c r="L5" s="9"/>
    </row>
    <row r="6" spans="1:12" x14ac:dyDescent="0.3">
      <c r="A6" s="12" t="s">
        <v>6</v>
      </c>
      <c r="B6" s="2">
        <f>+'Colec Circunv Sur'!B6</f>
        <v>2022</v>
      </c>
      <c r="C6" s="3">
        <f>+SUMPRODUCT('[1]Colector San Miguel'!$AL$17:$AL$25,'[1]Colector San Miguel'!$M$17:$M$25)/F2</f>
        <v>397.31611532127158</v>
      </c>
      <c r="D6" s="3">
        <f t="shared" ref="D6:D21" si="0">+C6</f>
        <v>397.31611532127158</v>
      </c>
      <c r="E6" s="3">
        <f>D6/(0.25*PI()*(F6/1000)^2)/1000</f>
        <v>1.5220532892929719</v>
      </c>
      <c r="F6" s="3">
        <f>+SUMPRODUCT('[1]Colector San Miguel'!$F$17:$F$25,'[1]Colector San Miguel'!$M$17:$M$25)/F2</f>
        <v>576.51182627714411</v>
      </c>
      <c r="G6" s="3">
        <f>+'[2]Colector San Miguel'!$AB$25</f>
        <v>83.239696990693034</v>
      </c>
      <c r="H6" s="3">
        <f t="shared" ref="H6:H21" si="1">+D6-G6</f>
        <v>314.07641833057858</v>
      </c>
      <c r="L6" s="9"/>
    </row>
    <row r="7" spans="1:12" x14ac:dyDescent="0.3">
      <c r="B7" s="2">
        <f t="shared" ref="B7:B21" si="2">+B6+1</f>
        <v>2023</v>
      </c>
      <c r="C7" s="3">
        <f t="shared" ref="C7:C21" si="3">+C6</f>
        <v>397.31611532127158</v>
      </c>
      <c r="D7" s="3">
        <f t="shared" si="0"/>
        <v>397.31611532127158</v>
      </c>
      <c r="E7" s="3">
        <f t="shared" ref="E7:F21" si="4">+E6</f>
        <v>1.5220532892929719</v>
      </c>
      <c r="F7" s="3">
        <f t="shared" si="4"/>
        <v>576.51182627714411</v>
      </c>
      <c r="G7" s="3">
        <f>+'[3]Colector San Miguel'!$AB$25</f>
        <v>85.782720775953948</v>
      </c>
      <c r="H7" s="3">
        <f t="shared" si="1"/>
        <v>311.53339454531761</v>
      </c>
      <c r="L7" s="9"/>
    </row>
    <row r="8" spans="1:12" x14ac:dyDescent="0.3">
      <c r="B8" s="2">
        <f t="shared" si="2"/>
        <v>2024</v>
      </c>
      <c r="C8" s="3">
        <f t="shared" si="3"/>
        <v>397.31611532127158</v>
      </c>
      <c r="D8" s="3">
        <f t="shared" si="0"/>
        <v>397.31611532127158</v>
      </c>
      <c r="E8" s="3">
        <f t="shared" si="4"/>
        <v>1.5220532892929719</v>
      </c>
      <c r="F8" s="3">
        <f t="shared" si="4"/>
        <v>576.51182627714411</v>
      </c>
      <c r="G8" s="3">
        <f>+'[4]Colector San Miguel'!$AB$25</f>
        <v>87.681498978305413</v>
      </c>
      <c r="H8" s="3">
        <f t="shared" si="1"/>
        <v>309.63461634296618</v>
      </c>
      <c r="L8" s="9"/>
    </row>
    <row r="9" spans="1:12" x14ac:dyDescent="0.3">
      <c r="B9" s="2">
        <f t="shared" si="2"/>
        <v>2025</v>
      </c>
      <c r="C9" s="3">
        <f t="shared" si="3"/>
        <v>397.31611532127158</v>
      </c>
      <c r="D9" s="3">
        <f t="shared" si="0"/>
        <v>397.31611532127158</v>
      </c>
      <c r="E9" s="3">
        <f t="shared" si="4"/>
        <v>1.5220532892929719</v>
      </c>
      <c r="F9" s="3">
        <f t="shared" si="4"/>
        <v>576.51182627714411</v>
      </c>
      <c r="G9" s="3">
        <f>+'[5]Colector San Miguel'!$AB$25</f>
        <v>89.585622257872629</v>
      </c>
      <c r="H9" s="3">
        <f t="shared" si="1"/>
        <v>307.73049306339897</v>
      </c>
      <c r="L9" s="9"/>
    </row>
    <row r="10" spans="1:12" x14ac:dyDescent="0.3">
      <c r="B10" s="2">
        <f t="shared" si="2"/>
        <v>2026</v>
      </c>
      <c r="C10" s="3">
        <f t="shared" si="3"/>
        <v>397.31611532127158</v>
      </c>
      <c r="D10" s="3">
        <f t="shared" si="0"/>
        <v>397.31611532127158</v>
      </c>
      <c r="E10" s="3">
        <f t="shared" si="4"/>
        <v>1.5220532892929719</v>
      </c>
      <c r="F10" s="3">
        <f t="shared" si="4"/>
        <v>576.51182627714411</v>
      </c>
      <c r="G10" s="3">
        <f>+'[6]Colector San Miguel'!$AB$25</f>
        <v>91.509308845834425</v>
      </c>
      <c r="H10" s="3">
        <f t="shared" si="1"/>
        <v>305.80680647543716</v>
      </c>
      <c r="L10" s="9"/>
    </row>
    <row r="11" spans="1:12" x14ac:dyDescent="0.3">
      <c r="B11" s="2">
        <f t="shared" si="2"/>
        <v>2027</v>
      </c>
      <c r="C11" s="3">
        <f t="shared" si="3"/>
        <v>397.31611532127158</v>
      </c>
      <c r="D11" s="3">
        <f t="shared" si="0"/>
        <v>397.31611532127158</v>
      </c>
      <c r="E11" s="3">
        <f t="shared" si="4"/>
        <v>1.5220532892929719</v>
      </c>
      <c r="F11" s="3">
        <f t="shared" si="4"/>
        <v>576.51182627714411</v>
      </c>
      <c r="G11" s="3">
        <f>+'[7]Colector San Miguel'!$AB$25</f>
        <v>93.448973248762343</v>
      </c>
      <c r="H11" s="3">
        <f t="shared" si="1"/>
        <v>303.86714207250924</v>
      </c>
      <c r="L11" s="9"/>
    </row>
    <row r="12" spans="1:12" x14ac:dyDescent="0.3">
      <c r="B12" s="2">
        <f t="shared" si="2"/>
        <v>2028</v>
      </c>
      <c r="C12" s="3">
        <f t="shared" si="3"/>
        <v>397.31611532127158</v>
      </c>
      <c r="D12" s="3">
        <f t="shared" si="0"/>
        <v>397.31611532127158</v>
      </c>
      <c r="E12" s="3">
        <f t="shared" si="4"/>
        <v>1.5220532892929719</v>
      </c>
      <c r="F12" s="3">
        <f t="shared" si="4"/>
        <v>576.51182627714411</v>
      </c>
      <c r="G12" s="3">
        <f>+'[8]Colector San Miguel'!$AB$25</f>
        <v>95.412012658904104</v>
      </c>
      <c r="H12" s="3">
        <f t="shared" si="1"/>
        <v>301.90410266236745</v>
      </c>
      <c r="L12" s="9"/>
    </row>
    <row r="13" spans="1:12" x14ac:dyDescent="0.3">
      <c r="B13" s="2">
        <f t="shared" si="2"/>
        <v>2029</v>
      </c>
      <c r="C13" s="3">
        <f t="shared" si="3"/>
        <v>397.31611532127158</v>
      </c>
      <c r="D13" s="3">
        <f t="shared" si="0"/>
        <v>397.31611532127158</v>
      </c>
      <c r="E13" s="3">
        <f t="shared" si="4"/>
        <v>1.5220532892929719</v>
      </c>
      <c r="F13" s="3">
        <f t="shared" si="4"/>
        <v>576.51182627714411</v>
      </c>
      <c r="G13" s="3">
        <f>+'[9]Colector San Miguel'!$AB$25</f>
        <v>97.379679442952849</v>
      </c>
      <c r="H13" s="3">
        <f t="shared" si="1"/>
        <v>299.93643587831872</v>
      </c>
      <c r="L13" s="9"/>
    </row>
    <row r="14" spans="1:12" x14ac:dyDescent="0.3">
      <c r="B14" s="2">
        <f t="shared" si="2"/>
        <v>2030</v>
      </c>
      <c r="C14" s="3">
        <f t="shared" si="3"/>
        <v>397.31611532127158</v>
      </c>
      <c r="D14" s="3">
        <f t="shared" si="0"/>
        <v>397.31611532127158</v>
      </c>
      <c r="E14" s="3">
        <f t="shared" si="4"/>
        <v>1.5220532892929719</v>
      </c>
      <c r="F14" s="3">
        <f t="shared" si="4"/>
        <v>576.51182627714411</v>
      </c>
      <c r="G14" s="3">
        <f>+'[10]Colector San Miguel'!$AB$25</f>
        <v>99.36696287692294</v>
      </c>
      <c r="H14" s="3">
        <f t="shared" si="1"/>
        <v>297.94915244434867</v>
      </c>
      <c r="L14" s="9"/>
    </row>
    <row r="15" spans="1:12" x14ac:dyDescent="0.3">
      <c r="B15" s="2">
        <f t="shared" si="2"/>
        <v>2031</v>
      </c>
      <c r="C15" s="3">
        <f t="shared" si="3"/>
        <v>397.31611532127158</v>
      </c>
      <c r="D15" s="3">
        <f t="shared" si="0"/>
        <v>397.31611532127158</v>
      </c>
      <c r="E15" s="3">
        <f t="shared" si="4"/>
        <v>1.5220532892929719</v>
      </c>
      <c r="F15" s="3">
        <f t="shared" si="4"/>
        <v>576.51182627714411</v>
      </c>
      <c r="G15" s="3">
        <f>+'[11]Colector San Miguel'!$AB$25</f>
        <v>101.36996879668706</v>
      </c>
      <c r="H15" s="3">
        <f t="shared" si="1"/>
        <v>295.94614652458449</v>
      </c>
      <c r="L15" s="9"/>
    </row>
    <row r="16" spans="1:12" x14ac:dyDescent="0.3">
      <c r="B16" s="2">
        <f t="shared" si="2"/>
        <v>2032</v>
      </c>
      <c r="C16" s="3">
        <f t="shared" si="3"/>
        <v>397.31611532127158</v>
      </c>
      <c r="D16" s="3">
        <f t="shared" si="0"/>
        <v>397.31611532127158</v>
      </c>
      <c r="E16" s="3">
        <f t="shared" si="4"/>
        <v>1.5220532892929719</v>
      </c>
      <c r="F16" s="3">
        <f t="shared" si="4"/>
        <v>576.51182627714411</v>
      </c>
      <c r="G16" s="3">
        <f>+'[12]Colector San Miguel'!$AB$25</f>
        <v>103.39649402405568</v>
      </c>
      <c r="H16" s="3">
        <f t="shared" si="1"/>
        <v>293.91962129721588</v>
      </c>
      <c r="L16" s="9"/>
    </row>
    <row r="17" spans="2:13" x14ac:dyDescent="0.3">
      <c r="B17" s="2">
        <f t="shared" si="2"/>
        <v>2033</v>
      </c>
      <c r="C17" s="3">
        <f t="shared" si="3"/>
        <v>397.31611532127158</v>
      </c>
      <c r="D17" s="3">
        <f t="shared" si="0"/>
        <v>397.31611532127158</v>
      </c>
      <c r="E17" s="3">
        <f t="shared" si="4"/>
        <v>1.5220532892929719</v>
      </c>
      <c r="F17" s="3">
        <f t="shared" si="4"/>
        <v>576.51182627714411</v>
      </c>
      <c r="G17" s="3">
        <f>+'[13]Colector San Miguel'!$AB$25</f>
        <v>105.42666997338854</v>
      </c>
      <c r="H17" s="3">
        <f t="shared" si="1"/>
        <v>291.88944534788305</v>
      </c>
      <c r="L17" s="9"/>
    </row>
    <row r="18" spans="2:13" x14ac:dyDescent="0.3">
      <c r="B18" s="2">
        <f t="shared" si="2"/>
        <v>2034</v>
      </c>
      <c r="C18" s="3">
        <f t="shared" si="3"/>
        <v>397.31611532127158</v>
      </c>
      <c r="D18" s="3">
        <f t="shared" si="0"/>
        <v>397.31611532127158</v>
      </c>
      <c r="E18" s="3">
        <f t="shared" si="4"/>
        <v>1.5220532892929719</v>
      </c>
      <c r="F18" s="3">
        <f t="shared" si="4"/>
        <v>576.51182627714411</v>
      </c>
      <c r="G18" s="3">
        <f>+'[14]Colector San Miguel'!$AB$25</f>
        <v>107.47668777758119</v>
      </c>
      <c r="H18" s="3">
        <f t="shared" si="1"/>
        <v>289.83942754369036</v>
      </c>
      <c r="L18" s="9"/>
    </row>
    <row r="19" spans="2:13" x14ac:dyDescent="0.3">
      <c r="B19" s="2">
        <f t="shared" si="2"/>
        <v>2035</v>
      </c>
      <c r="C19" s="3">
        <f t="shared" si="3"/>
        <v>397.31611532127158</v>
      </c>
      <c r="D19" s="3">
        <f t="shared" si="0"/>
        <v>397.31611532127158</v>
      </c>
      <c r="E19" s="3">
        <f t="shared" si="4"/>
        <v>1.5220532892929719</v>
      </c>
      <c r="F19" s="3">
        <f t="shared" si="4"/>
        <v>576.51182627714411</v>
      </c>
      <c r="G19" s="3">
        <f>+'[15]Colector San Miguel'!$AB$25</f>
        <v>109.54207206543342</v>
      </c>
      <c r="H19" s="3">
        <f t="shared" si="1"/>
        <v>287.77404325583814</v>
      </c>
      <c r="L19" s="9"/>
    </row>
    <row r="20" spans="2:13" x14ac:dyDescent="0.3">
      <c r="B20" s="2">
        <f t="shared" si="2"/>
        <v>2036</v>
      </c>
      <c r="C20" s="3">
        <f t="shared" si="3"/>
        <v>397.31611532127158</v>
      </c>
      <c r="D20" s="3">
        <f t="shared" si="0"/>
        <v>397.31611532127158</v>
      </c>
      <c r="E20" s="3">
        <f t="shared" si="4"/>
        <v>1.5220532892929719</v>
      </c>
      <c r="F20" s="3">
        <f t="shared" si="4"/>
        <v>576.51182627714411</v>
      </c>
      <c r="G20" s="3">
        <f>+'[16]Colector San Miguel'!$AB$25</f>
        <v>111.6312064073289</v>
      </c>
      <c r="H20" s="3">
        <f t="shared" si="1"/>
        <v>285.68490891394265</v>
      </c>
      <c r="L20" s="9"/>
    </row>
    <row r="21" spans="2:13" x14ac:dyDescent="0.3">
      <c r="B21" s="2">
        <f t="shared" si="2"/>
        <v>2037</v>
      </c>
      <c r="C21" s="3">
        <f t="shared" si="3"/>
        <v>397.31611532127158</v>
      </c>
      <c r="D21" s="3">
        <f t="shared" si="0"/>
        <v>397.31611532127158</v>
      </c>
      <c r="E21" s="3">
        <f t="shared" si="4"/>
        <v>1.5220532892929719</v>
      </c>
      <c r="F21" s="3">
        <f t="shared" si="4"/>
        <v>576.51182627714411</v>
      </c>
      <c r="G21" s="3">
        <f>+'[1]Colector San Miguel'!$AB$25</f>
        <v>113.72326917259824</v>
      </c>
      <c r="H21" s="3">
        <f t="shared" si="1"/>
        <v>283.59284614867335</v>
      </c>
      <c r="I21" s="13">
        <f>+G21/G6-1</f>
        <v>0.36621435785997081</v>
      </c>
      <c r="L21" s="9"/>
      <c r="M21" s="8"/>
    </row>
    <row r="22" spans="2:13" x14ac:dyDescent="0.3">
      <c r="L22" s="9"/>
    </row>
    <row r="23" spans="2:13" x14ac:dyDescent="0.3">
      <c r="L23" s="9"/>
    </row>
  </sheetData>
  <mergeCells count="5">
    <mergeCell ref="B4:B5"/>
    <mergeCell ref="C4:C5"/>
    <mergeCell ref="D4:F4"/>
    <mergeCell ref="G4:G5"/>
    <mergeCell ref="H4:H5"/>
  </mergeCells>
  <printOptions horizontalCentered="1"/>
  <pageMargins left="0" right="0" top="0.98425196850393704" bottom="0.98425196850393704" header="0" footer="0"/>
  <pageSetup orientation="portrait" verticalDpi="1200" r:id="rId1"/>
  <headerFooter alignWithMargins="0">
    <oddFooter xml:space="preserve">&amp;L&amp;D&amp;R&amp;A / &amp;F </oddFooter>
  </headerFooter>
  <ignoredErrors>
    <ignoredError sqref="D7:D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47</vt:i4>
      </vt:variant>
    </vt:vector>
  </HeadingPairs>
  <TitlesOfParts>
    <vt:vector size="47" baseType="lpstr">
      <vt:lpstr>Resumen</vt:lpstr>
      <vt:lpstr>Colec Krahmer II</vt:lpstr>
      <vt:lpstr>Colec Krahmer I</vt:lpstr>
      <vt:lpstr>Colec San Luis III</vt:lpstr>
      <vt:lpstr>Colec San Luis II</vt:lpstr>
      <vt:lpstr>Colec San Luis I</vt:lpstr>
      <vt:lpstr>Colec Ruben Dario</vt:lpstr>
      <vt:lpstr>Colec San Pablo</vt:lpstr>
      <vt:lpstr>Colec San Miguel</vt:lpstr>
      <vt:lpstr>Colec Circunv Sur</vt:lpstr>
      <vt:lpstr>Colec Francia II</vt:lpstr>
      <vt:lpstr>Colec Francia I</vt:lpstr>
      <vt:lpstr>Colec San Fco</vt:lpstr>
      <vt:lpstr>Colec CUT</vt:lpstr>
      <vt:lpstr>Colec Miraflores</vt:lpstr>
      <vt:lpstr>Colec Gral Lagos V</vt:lpstr>
      <vt:lpstr>Colec Gral Lagos IV</vt:lpstr>
      <vt:lpstr>Colec Gral Lagos III</vt:lpstr>
      <vt:lpstr>Colec Gral Lagos II</vt:lpstr>
      <vt:lpstr>Colec Gral Lagos I</vt:lpstr>
      <vt:lpstr>Colec Janequeo IV</vt:lpstr>
      <vt:lpstr>Colec Janequeo III</vt:lpstr>
      <vt:lpstr>Colec Janequeo II</vt:lpstr>
      <vt:lpstr>Colec Janequeo I</vt:lpstr>
      <vt:lpstr>Colec Los Pelues II</vt:lpstr>
      <vt:lpstr>Colec Los Pelues I</vt:lpstr>
      <vt:lpstr>Colec Los Avellanos</vt:lpstr>
      <vt:lpstr>Colec Domeyko</vt:lpstr>
      <vt:lpstr>Colec Escobar Phill II</vt:lpstr>
      <vt:lpstr>Colec Escobar Phill I</vt:lpstr>
      <vt:lpstr>Colec Baquedano</vt:lpstr>
      <vt:lpstr>Colec Sta Maria</vt:lpstr>
      <vt:lpstr>Colec Montt Baqued</vt:lpstr>
      <vt:lpstr>Colec P.A. Cerda IV</vt:lpstr>
      <vt:lpstr>Colec P.A. Cerda III</vt:lpstr>
      <vt:lpstr>Colec P.A. Cerda II</vt:lpstr>
      <vt:lpstr>Colec España</vt:lpstr>
      <vt:lpstr>Colec P.A. Cerda I</vt:lpstr>
      <vt:lpstr>Colec P.A. Cerda Norte</vt:lpstr>
      <vt:lpstr>Colec El Romance</vt:lpstr>
      <vt:lpstr>Colec Bombero Solis</vt:lpstr>
      <vt:lpstr>Colec Bueras Simpson</vt:lpstr>
      <vt:lpstr>Colec Simpson</vt:lpstr>
      <vt:lpstr>Colec Ecuador I-II</vt:lpstr>
      <vt:lpstr>Colec Balmaceda</vt:lpstr>
      <vt:lpstr>Colec Bosque Sur</vt:lpstr>
      <vt:lpstr>Colec Guacamayo</vt:lpstr>
    </vt:vector>
  </TitlesOfParts>
  <Company>DyH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Rojas A</dc:creator>
  <cp:lastModifiedBy>Victoria Rojas A.</cp:lastModifiedBy>
  <cp:lastPrinted>2014-10-02T15:31:45Z</cp:lastPrinted>
  <dcterms:created xsi:type="dcterms:W3CDTF">2009-10-20T21:01:29Z</dcterms:created>
  <dcterms:modified xsi:type="dcterms:W3CDTF">2024-03-15T02:46:41Z</dcterms:modified>
</cp:coreProperties>
</file>